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0-10" sheetId="2" r:id="rId2"/>
    <sheet name="PS 20-10" sheetId="3" r:id="rId3"/>
    <sheet name="PS 20-20" sheetId="4" r:id="rId4"/>
    <sheet name="PS 20-30" sheetId="5" r:id="rId5"/>
    <sheet name="PS 20-31" sheetId="6" r:id="rId6"/>
    <sheet name="PS 20-32" sheetId="7" r:id="rId7"/>
    <sheet name="PS 40-10" sheetId="8" r:id="rId8"/>
    <sheet name="SO 10-10.1" sheetId="9" r:id="rId9"/>
    <sheet name="SO 10-10.2" sheetId="10" r:id="rId10"/>
    <sheet name="SO 10-11" sheetId="11" r:id="rId11"/>
    <sheet name="SO 10-11.1" sheetId="12" r:id="rId12"/>
    <sheet name="SO 10-20" sheetId="13" r:id="rId13"/>
    <sheet name="SO 10-21" sheetId="14" r:id="rId14"/>
    <sheet name="SO 10-22" sheetId="15" r:id="rId15"/>
    <sheet name="SO 10-40" sheetId="16" r:id="rId16"/>
    <sheet name="SO 10-40.1" sheetId="17" r:id="rId17"/>
    <sheet name="SO 10-41" sheetId="18" r:id="rId18"/>
    <sheet name="SO 10-11.2" sheetId="19" r:id="rId19"/>
    <sheet name="SO 10-90" sheetId="20" r:id="rId20"/>
    <sheet name="SO 10-90.1" sheetId="21" r:id="rId21"/>
    <sheet name="SO 20-10" sheetId="22" r:id="rId22"/>
    <sheet name="SO 20-11" sheetId="23" r:id="rId23"/>
    <sheet name="SO 20-20.01" sheetId="24" r:id="rId24"/>
    <sheet name="SO 20-20.02" sheetId="25" r:id="rId25"/>
    <sheet name="SO 20-20.03" sheetId="26" r:id="rId26"/>
    <sheet name="SO 20-20.1" sheetId="27" r:id="rId27"/>
    <sheet name="SO 20-20.2" sheetId="28" r:id="rId28"/>
    <sheet name="SO 20-40" sheetId="29" r:id="rId29"/>
    <sheet name="SO 20-50" sheetId="30" r:id="rId30"/>
    <sheet name="SO 30-10" sheetId="31" r:id="rId31"/>
    <sheet name="SO 30-60" sheetId="32" r:id="rId32"/>
    <sheet name="SO 30-61" sheetId="33" r:id="rId33"/>
    <sheet name="SO 30-62" sheetId="34" r:id="rId34"/>
    <sheet name="SO 30-63" sheetId="35" r:id="rId35"/>
    <sheet name="SO 30-64" sheetId="36" r:id="rId36"/>
    <sheet name="SO 30-70" sheetId="37" r:id="rId37"/>
    <sheet name="SO 98-98" sheetId="38" r:id="rId38"/>
  </sheets>
  <definedNames/>
  <calcPr/>
  <webPublishing/>
</workbook>
</file>

<file path=xl/sharedStrings.xml><?xml version="1.0" encoding="utf-8"?>
<sst xmlns="http://schemas.openxmlformats.org/spreadsheetml/2006/main" count="31322" uniqueCount="4790">
  <si>
    <t>Aspe</t>
  </si>
  <si>
    <t>Rekapitulace ceny</t>
  </si>
  <si>
    <t>Zm06-5423510003</t>
  </si>
  <si>
    <t>Rekonstrukce nástupišť a zřízení bezbariérových přístupů v žst. Roudnice n.L.</t>
  </si>
  <si>
    <t>ZŘ_2020/09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</si>
  <si>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</si>
  <si>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</si>
  <si>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</si>
  <si>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</si>
  <si>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</si>
  <si>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</si>
  <si>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</si>
  <si>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</si>
  <si>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</si>
  <si>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</si>
  <si>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</si>
  <si>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10-10</t>
  </si>
  <si>
    <t>ŽST Roudnice SZZ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</si>
  <si>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</si>
  <si>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</si>
  <si>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</si>
  <si>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</si>
  <si>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</si>
  <si>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</si>
  <si>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</si>
  <si>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</si>
  <si>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</si>
  <si>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</si>
  <si>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</si>
  <si>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</si>
  <si>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</si>
  <si>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</si>
  <si>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</si>
  <si>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</si>
  <si>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</si>
  <si>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</si>
  <si>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</si>
  <si>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</si>
  <si>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</si>
  <si>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</si>
  <si>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</si>
  <si>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</si>
  <si>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</si>
  <si>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</si>
  <si>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</si>
  <si>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10-10</t>
  </si>
  <si>
    <t>SD</t>
  </si>
  <si>
    <t>1</t>
  </si>
  <si>
    <t>M22 - Zabezpečovací zařízení</t>
  </si>
  <si>
    <t>P</t>
  </si>
  <si>
    <t>015112</t>
  </si>
  <si>
    <t>POPLATKY ZA LIKVIDACŮ ODPADŮ NEKONTAMINOVANÝCH - 17 05 04  VYTĚŽENÉ ZEMINY A HORNINY -  II. TŘÍDA TĚŽITELNOSTI</t>
  </si>
  <si>
    <t>T</t>
  </si>
  <si>
    <t>OTSKP_19</t>
  </si>
  <si>
    <t>PP</t>
  </si>
  <si>
    <t>popis položky</t>
  </si>
  <si>
    <t>VV</t>
  </si>
  <si>
    <t>viz textová a výkresová část projektové dokumentace</t>
  </si>
  <si>
    <t>TS</t>
  </si>
  <si>
    <t>Technická specifikace položky odpovídá příslušné cenové soustavě</t>
  </si>
  <si>
    <t>015140</t>
  </si>
  <si>
    <t>POPLATKY ZA LIKVIDACŮ ODPADŮ NEKONTAMINOVANÝCH - 17 01 01  BETON Z DEMOLIC OBJEKTŮ, ZÁKLADŮ TV</t>
  </si>
  <si>
    <t>015240</t>
  </si>
  <si>
    <t>POPLATKY ZA LIKVIDACŮ ODPADŮ NEKONTAMINOVANÝCH - 20 03 99  ODPAD PODOBNÝ KOMUNÁLNÍMU ODPADU</t>
  </si>
  <si>
    <t>4</t>
  </si>
  <si>
    <t>015310</t>
  </si>
  <si>
    <t>POPLATKY ZA LIKVIDACŮ ODPADŮ NEKONTAMINOVANÝCH - 16 02 14  ELEKTROŠROT (VYŘAZENÁ EL. ZAŘÍZENÍ A PŘÍSTR. - AL, CU A VZ. KOVY)</t>
  </si>
  <si>
    <t>5</t>
  </si>
  <si>
    <t>015340</t>
  </si>
  <si>
    <t>POPLATKY ZA LIKVIDACŮ ODPADŮ NEKONTAMINOVANÝCH - 02 01 03  PAŘEZY</t>
  </si>
  <si>
    <t>6</t>
  </si>
  <si>
    <t>015590</t>
  </si>
  <si>
    <t>POPLATKY ZA LIKVIDACŮ ODPADŮ NEBEZPEČNÝCH - 08 01 11*  ODPADNÍ NÁTĚROVÉ HMOTY</t>
  </si>
  <si>
    <t>7</t>
  </si>
  <si>
    <t>015690</t>
  </si>
  <si>
    <t>POPLATKY ZA LIKVIDACŮ ODPADŮ NEBEZPEČNÝCH - 16 02 13*  VÝKONOVÉ TRANSFORMÁTORY A TLUMIVKY S OLEJOVOU NÁPLNÍ</t>
  </si>
  <si>
    <t>8</t>
  </si>
  <si>
    <t>11120</t>
  </si>
  <si>
    <t>ODSTRANĚNÍ KŘOVIN</t>
  </si>
  <si>
    <t>M2</t>
  </si>
  <si>
    <t>9</t>
  </si>
  <si>
    <t>11318</t>
  </si>
  <si>
    <t>ODSTRANĚNÍ KRYTU ZPEVNĚNÝCH PLOCH Z DLAŽDIC</t>
  </si>
  <si>
    <t>M3</t>
  </si>
  <si>
    <t>10</t>
  </si>
  <si>
    <t>1131A</t>
  </si>
  <si>
    <t>ODSTRANĚNÍ KRYTU ZPEVNĚNÝCH PLOCH Z BETONU VYZTUŽENÉHO</t>
  </si>
  <si>
    <t>11</t>
  </si>
  <si>
    <t>13283</t>
  </si>
  <si>
    <t>HLOUBENÍ RÝH ŠÍŘ DO 2M PAŽ I NEPAŽ TŘ. II</t>
  </si>
  <si>
    <t>12</t>
  </si>
  <si>
    <t>14173</t>
  </si>
  <si>
    <t>PROTLAČOVÁNÍ POTRUBÍ Z PLAST HMOT DN DO 200MM</t>
  </si>
  <si>
    <t>M</t>
  </si>
  <si>
    <t>13</t>
  </si>
  <si>
    <t>17411</t>
  </si>
  <si>
    <t>ZÁSYP JAM A RÝH ZEMINOU SE ZHUTNĚNÍM</t>
  </si>
  <si>
    <t>14</t>
  </si>
  <si>
    <t>701005</t>
  </si>
  <si>
    <t>VYHLEDÁVACÍ MARKER ZEMNÍ S MOŽNOSTÍ ZÁPISU</t>
  </si>
  <si>
    <t>KUS</t>
  </si>
  <si>
    <t>15</t>
  </si>
  <si>
    <t>702111</t>
  </si>
  <si>
    <t>KABELOVÝ ŽLAB ZEMNÍ VČETNĚ KRYTU SVĚTLÉ ŠÍŘKY DO 120 MM</t>
  </si>
  <si>
    <t>16</t>
  </si>
  <si>
    <t>702112</t>
  </si>
  <si>
    <t>KABELOVÝ ŽLAB ZEMNÍ VČETNĚ KRYTU SVĚTLÉ ŠÍŘKY PŘES 120 DO 250 MM</t>
  </si>
  <si>
    <t>17</t>
  </si>
  <si>
    <t>702212</t>
  </si>
  <si>
    <t>KABELOVÁ CHRÁNIČKA ZEMNÍ DN PŘES 100 DO 200 MM</t>
  </si>
  <si>
    <t>18</t>
  </si>
  <si>
    <t>702710</t>
  </si>
  <si>
    <t>ODDĚLENÍ KABELŮ VE VÝKOPU CIHLOU</t>
  </si>
  <si>
    <t>19</t>
  </si>
  <si>
    <t>709110</t>
  </si>
  <si>
    <t>PROVIZORNÍ ZAJIŠTĚNÍ KABELU VE VÝKOPU</t>
  </si>
  <si>
    <t>20</t>
  </si>
  <si>
    <t>709210</t>
  </si>
  <si>
    <t>KŘIŽOVATKA KABELOVÝCH VEDENÍ SE STÁVAJÍCÍ INŽENÝRSKOU SÍTÍ (KABELEM, POTRUBÍM APOD.)</t>
  </si>
  <si>
    <t>21</t>
  </si>
  <si>
    <t>709400</t>
  </si>
  <si>
    <t>ZATAŽENÍ LANKA DO CHRÁNIČKY NEBO ŽLABU</t>
  </si>
  <si>
    <t>22</t>
  </si>
  <si>
    <t>741B11</t>
  </si>
  <si>
    <t>ZEMNÍCÍ TYČ FEZN DÉLKY DO 2 M</t>
  </si>
  <si>
    <t>23</t>
  </si>
  <si>
    <t>742I11</t>
  </si>
  <si>
    <t>KABEL NN CU OVLÁDACÍ 7-12ŽÍLOVÝ DO 2,5 MM2</t>
  </si>
  <si>
    <t>24</t>
  </si>
  <si>
    <t>742L12</t>
  </si>
  <si>
    <t>UKONČENÍ DVOU AŽ PĚTIŽÍLOVÉHO KABELU V ROZVADĚČI NEBO NA PŘÍSTROJI OD 4 DO 16 MM2</t>
  </si>
  <si>
    <t>25</t>
  </si>
  <si>
    <t>75A131</t>
  </si>
  <si>
    <t>KABEL METALICKÝ DVOUPLÁŠŤOVÝ DO 12 PÁRŮ - DODÁVKA</t>
  </si>
  <si>
    <t>KMPÁR</t>
  </si>
  <si>
    <t>26</t>
  </si>
  <si>
    <t>75A141</t>
  </si>
  <si>
    <t>KABEL METALICKÝ DVOUPLÁŠŤOVÝ PŘES 12 PÁRŮ - DODÁVKA</t>
  </si>
  <si>
    <t>27</t>
  </si>
  <si>
    <t>75A151</t>
  </si>
  <si>
    <t>KABEL METALICKÝ SE STÍNĚNÍM DO 12 PÁRŮ - DODÁVKA</t>
  </si>
  <si>
    <t>28</t>
  </si>
  <si>
    <t>75A161</t>
  </si>
  <si>
    <t>KABEL METALICKÝ SE STÍNĚNÍM PŘES 12 PÁRŮ - DODÁVKA</t>
  </si>
  <si>
    <t>29</t>
  </si>
  <si>
    <t>75A217</t>
  </si>
  <si>
    <t>ZATAŽENÍ A SPOJKOVÁNÍ KABELŮ DO 12 PÁRŮ - MONTÁŽ</t>
  </si>
  <si>
    <t>30</t>
  </si>
  <si>
    <t>75A227</t>
  </si>
  <si>
    <t>ZATAŽENÍ A SPOJKOVÁNÍ KABELŮ PŘES 12 PÁRŮ - MONTÁŽ</t>
  </si>
  <si>
    <t>31</t>
  </si>
  <si>
    <t>75A237</t>
  </si>
  <si>
    <t>ZATAŽENÍ A SPOJKOVÁNÍ KABELŮ SE STÍNĚNÍM DO 12 PÁRŮ - MONTÁŽ</t>
  </si>
  <si>
    <t>32</t>
  </si>
  <si>
    <t>75A247</t>
  </si>
  <si>
    <t>ZATAŽENÍ A SPOJKOVÁNÍ KABELŮ SE STÍNĚNÍM PŘES 12 PÁRŮ - MONTÁŽ</t>
  </si>
  <si>
    <t>33</t>
  </si>
  <si>
    <t>75B111</t>
  </si>
  <si>
    <t>VNITŘNÍ KABELOVÉ ROZVODY DO 20 KABELŮ - DODÁVKA</t>
  </si>
  <si>
    <t>34</t>
  </si>
  <si>
    <t>75B117</t>
  </si>
  <si>
    <t>VNITŘNÍ KABELOVÉ ROZVODY DO 20 KABELŮ - MONTÁŽ</t>
  </si>
  <si>
    <t>35</t>
  </si>
  <si>
    <t>75B219</t>
  </si>
  <si>
    <t>JEDNOTNÉ OVLÁDACÍ PRACOVIŠTĚ (JOP), TECHNOLOGIE, NEZÁLOHOVANÉ - ÚPRAVA</t>
  </si>
  <si>
    <t>36</t>
  </si>
  <si>
    <t>75B229</t>
  </si>
  <si>
    <t>SERVISNÍ A DIAGNOSTICKÉ PRACOVIŠTĚ,  TECHNOLOGIE - ÚPRAVA</t>
  </si>
  <si>
    <t>37</t>
  </si>
  <si>
    <t>75B277</t>
  </si>
  <si>
    <t>NÁBYTEK PRO JOP A SERVISNÍ A DIAGNOSTICKÉ PRACOVIŠTĚ - STOLY VÝŠKOVĚ STAVITELNÉ PRO JEDNO PRACOVIŠTĚ - MONTÁŽ</t>
  </si>
  <si>
    <t>38</t>
  </si>
  <si>
    <t>75B311</t>
  </si>
  <si>
    <t>PULT NOUZOVÉ OBSLUHY - DODÁVKA</t>
  </si>
  <si>
    <t>39</t>
  </si>
  <si>
    <t>75B317</t>
  </si>
  <si>
    <t>PULT NOUZOVÉ OBSLUHY - MONTÁŽ</t>
  </si>
  <si>
    <t>40</t>
  </si>
  <si>
    <t>75B369</t>
  </si>
  <si>
    <t>KOLEJOVÁ DESKA - ÚPRAVA</t>
  </si>
  <si>
    <t>41</t>
  </si>
  <si>
    <t>75B397</t>
  </si>
  <si>
    <t>TERMINÁL ŘÍZENÍ PZZ - MONTÁŽ</t>
  </si>
  <si>
    <t>42</t>
  </si>
  <si>
    <t>75B519</t>
  </si>
  <si>
    <t>SKŘÍŇ TECHNOLOGICKÝCH POČÍTAČŮ - ÚPRAVA</t>
  </si>
  <si>
    <t>43</t>
  </si>
  <si>
    <t>75B521</t>
  </si>
  <si>
    <t>ELEKTRONICKÁ VAZBA S PROVÁDĚCÍMI POČÍTAČI PRO ZABEZPEČENÍ VÝHYBKOVÉ JEDNOTKY - DODÁVKA</t>
  </si>
  <si>
    <t>v. j.</t>
  </si>
  <si>
    <t>44</t>
  </si>
  <si>
    <t>75B527</t>
  </si>
  <si>
    <t>ELEKTRONICKÁ VAZBA S PROVÁDĚCÍMI POČÍTAČI PRO ZABEZPEČENÍ VÝHYBKOVÉ JEDNOTKY - MONTÁŽ</t>
  </si>
  <si>
    <t>45</t>
  </si>
  <si>
    <t>75B569</t>
  </si>
  <si>
    <t>ÚPRAVA RELÉOVÝCH, NAPÁJECÍCH NEBO KABELOVÝCH STOJANŮ NEBO SKŘÍNÍ</t>
  </si>
  <si>
    <t>46</t>
  </si>
  <si>
    <t>75B711</t>
  </si>
  <si>
    <t>PŘEPĚŤOVÁ OCHRANA PRO PRVEK V KOLEJIŠTI - DODÁVKA</t>
  </si>
  <si>
    <t>47</t>
  </si>
  <si>
    <t>75B717</t>
  </si>
  <si>
    <t>PŘEPĚŤOVÁ OCHRANA PRO PRVEK V KOLEJIŠTI - MONTÁŽ</t>
  </si>
  <si>
    <t>48</t>
  </si>
  <si>
    <t>75B772</t>
  </si>
  <si>
    <t>OCHRANNÁ OPATŘENÍ  PROTI ATMOSFÉRICKÝM VLIVŮM - DVOUKOLEJNÁ TRAŤ S TRAKCÍ</t>
  </si>
  <si>
    <t>KM</t>
  </si>
  <si>
    <t>49</t>
  </si>
  <si>
    <t>75B811</t>
  </si>
  <si>
    <t>SKŘÍŇ TRAŤOVÝCH KOLEJOVÝCH OBVODŮ S NJ A RJ VYSTROJENÁ DO 10-TI KO - DODÁVKA</t>
  </si>
  <si>
    <t>50</t>
  </si>
  <si>
    <t>75B871</t>
  </si>
  <si>
    <t>ZAŘÍZENÍ BEZPEČNÉ KOMUNIKACE MEZI ZABEZPEČOVACÍMI ZAŘÍZENÍMI (32 PERIFERIÍ) - DODÁVKA</t>
  </si>
  <si>
    <t>51</t>
  </si>
  <si>
    <t>75B877</t>
  </si>
  <si>
    <t>ZAŘÍZENÍ BEZPEČNÉ KOMUNIKACE MEZI ZABEZPEČOVACÍMI ZAŘÍZENÍMI (32 PERIFERIÍ) - MONTÁŽ</t>
  </si>
  <si>
    <t>52</t>
  </si>
  <si>
    <t>75B929</t>
  </si>
  <si>
    <t>ZÁKLADNÍ SW ELEKTRONICKÉHO STAVĚDLA S ELEKTRONICKÝM ROZHRANÍM - ÚPRAVA</t>
  </si>
  <si>
    <t>53</t>
  </si>
  <si>
    <t>75B949</t>
  </si>
  <si>
    <t>INDIVIDUÁLNÍ SW ELEKTRONICKÉHO STAVĚDLA S ELEKTRONICKÝM ROZHRANÍM - ÚPRAVA</t>
  </si>
  <si>
    <t>54</t>
  </si>
  <si>
    <t>75B959</t>
  </si>
  <si>
    <t>SW PRO ELEKTRONICKÉ PŘEJEZDOVÉ ZABEZPEČOVACÍ ZAŘÍZENÍ NA JEDNOKOLEJNÉ TRATI - ÚPRAVA</t>
  </si>
  <si>
    <t>55</t>
  </si>
  <si>
    <t>75B989</t>
  </si>
  <si>
    <t>SW PRO GRAFICKO-TECHNOLOGICKOU NADSTAVBU - ÚPRAVA</t>
  </si>
  <si>
    <t>56</t>
  </si>
  <si>
    <t>75C111</t>
  </si>
  <si>
    <t>PŘESTAVNÍK ELEKTROMOTORICKÝ - DODÁVKA</t>
  </si>
  <si>
    <t>57</t>
  </si>
  <si>
    <t>75C117</t>
  </si>
  <si>
    <t>PŘESTAVNÍK ELEKTROMOTORICKÝ - MONTÁŽ</t>
  </si>
  <si>
    <t>58</t>
  </si>
  <si>
    <t>75C161</t>
  </si>
  <si>
    <t>SNÍMAČ POLOHY JAZYKŮ - DODÁVKA</t>
  </si>
  <si>
    <t>59</t>
  </si>
  <si>
    <t>75C167</t>
  </si>
  <si>
    <t>SNÍMAČ POLOHY JAZYKŮ - MONTÁŽ</t>
  </si>
  <si>
    <t>60</t>
  </si>
  <si>
    <t>75C168</t>
  </si>
  <si>
    <t>SNÍMAČ POLOHY JAZYKŮ - DEMONTÁŽ</t>
  </si>
  <si>
    <t>61</t>
  </si>
  <si>
    <t>75C178</t>
  </si>
  <si>
    <t>PŘESTAVNÍK ELEKTROMOTORICKÝ - DEMONTÁŽ</t>
  </si>
  <si>
    <t>62</t>
  </si>
  <si>
    <t>75C217</t>
  </si>
  <si>
    <t>VÝKOLEJKA S PŘESTAVNÍKEM - MONTÁŽ</t>
  </si>
  <si>
    <t>63</t>
  </si>
  <si>
    <t>75C218</t>
  </si>
  <si>
    <t>VÝKOLEJKA S PŘESTAVNÍKEM - DEMONTÁŽ</t>
  </si>
  <si>
    <t>64</t>
  </si>
  <si>
    <t>75C511</t>
  </si>
  <si>
    <t>STOŽÁROVÉ NÁVĚSTIDLO DO DVOU SVĚTEL - DODÁVKA</t>
  </si>
  <si>
    <t>65</t>
  </si>
  <si>
    <t>75C517</t>
  </si>
  <si>
    <t>STOŽÁROVÉ NÁVĚSTIDLO DO DVOU SVĚTEL - MONTÁŽ</t>
  </si>
  <si>
    <t>66</t>
  </si>
  <si>
    <t>75C518</t>
  </si>
  <si>
    <t>STOŽÁROVÉ NÁVĚSTIDLO DO DVOU SVĚTEL - DEMONTÁŽ</t>
  </si>
  <si>
    <t>67</t>
  </si>
  <si>
    <t>75C531</t>
  </si>
  <si>
    <t>STOŽÁROVÉ NÁVĚSTIDLO OD ČTYŘ SVĚTEL - DODÁVKA</t>
  </si>
  <si>
    <t>68</t>
  </si>
  <si>
    <t>75C537</t>
  </si>
  <si>
    <t>STOŽÁROVÉ NÁVĚSTIDLO OD ČTYŘ SVĚTEL - MONTÁŽ</t>
  </si>
  <si>
    <t>69</t>
  </si>
  <si>
    <t>75C538</t>
  </si>
  <si>
    <t>STOŽÁROVÉ NÁVĚSTIDLO OD ČTYŘ SVĚTEL - DEMONTÁŽ</t>
  </si>
  <si>
    <t>70</t>
  </si>
  <si>
    <t>75C561</t>
  </si>
  <si>
    <t>UKAZATEL RYCHLOSTI (SVĚTELNÉ PRUHY) - DODÁVKA</t>
  </si>
  <si>
    <t>71</t>
  </si>
  <si>
    <t>75C567</t>
  </si>
  <si>
    <t>UKAZATEL RYCHLOSTI (SVĚTELNÉ PRUHY) - MONTÁŽ</t>
  </si>
  <si>
    <t>72</t>
  </si>
  <si>
    <t>75C568</t>
  </si>
  <si>
    <t>UKAZATEL RYCHLOSTI (SVĚTELNÉ PRUHY) - DEMONTÁŽ</t>
  </si>
  <si>
    <t>73</t>
  </si>
  <si>
    <t>75C628</t>
  </si>
  <si>
    <t>TRPASLIČÍ NÁVĚSTIDLO OD TŘÍ DO PĚTI SVĚTEL - DEMONTÁŽ</t>
  </si>
  <si>
    <t>74</t>
  </si>
  <si>
    <t>75C751</t>
  </si>
  <si>
    <t>INDIKÁTOROVÁ TABULKA, NÁVĚST  "STANOVIŠTĚ SAMOSTANÉ PŘEDVĚSTI", NÁVĚST "STANOVIŠTĚ ODDÍLOVÉHO NÁVĚSTIDLA" - DODÁVKA</t>
  </si>
  <si>
    <t>75</t>
  </si>
  <si>
    <t>75C757</t>
  </si>
  <si>
    <t>INDIKÁTOROVÁ TABULKA, NÁVĚST  "STANOVIŠTĚ SAMOSTANÉ PŘEDVĚSTI", NÁVĚST "STANOVIŠTĚ ODDÍLOVÉHO NÁVĚSTIDLA" - MONTÁŽ</t>
  </si>
  <si>
    <t>76</t>
  </si>
  <si>
    <t>75C811</t>
  </si>
  <si>
    <t>STYKOVÝ TRANSFORMÁTOR DT 075 - DODÁVKA</t>
  </si>
  <si>
    <t>77</t>
  </si>
  <si>
    <t>75C847</t>
  </si>
  <si>
    <t>STYKOVÝ TRANSFORMÁTOR, SYMETRIZAČNÍ A UKOLEJŇOVACÍ TLUMIVKA - MONTÁŽ</t>
  </si>
  <si>
    <t>78</t>
  </si>
  <si>
    <t>75C848</t>
  </si>
  <si>
    <t>STYKOVÝ TRANSFORMÁTOR, SYMETRIZAČNÍ A UKOLEJŇOVACÍ TLUMIVKA - DEMONTÁŽ</t>
  </si>
  <si>
    <t>79</t>
  </si>
  <si>
    <t>75C861</t>
  </si>
  <si>
    <t>KOMPLETNÍ SADA PROPOJEK DVOJICE STYKOVÝCH TRANSFORMÁTORŮ - DODÁVKA</t>
  </si>
  <si>
    <t>80</t>
  </si>
  <si>
    <t>75C867</t>
  </si>
  <si>
    <t>KOMPLETNÍ SADA PROPOJEK DVOJICE STYKOVÝCH TRANSFORMÁTORŮ - MONTÁŽ</t>
  </si>
  <si>
    <t>81</t>
  </si>
  <si>
    <t>75C868</t>
  </si>
  <si>
    <t>KOMPLETNÍ SADA PROPOJEK DVOJICE STYKOVÝCH TRANSFORMÁTORŮ - DEMONTÁŽ</t>
  </si>
  <si>
    <t>82</t>
  </si>
  <si>
    <t>75C871</t>
  </si>
  <si>
    <t>KOLEJOVÁ PROPOJKA VÝHYBKOVÁ - DODÁVKA</t>
  </si>
  <si>
    <t>83</t>
  </si>
  <si>
    <t>75C877</t>
  </si>
  <si>
    <t>KOLEJOVÁ PROPOJKA VÝHYBKOVÁ - MONTÁŽ</t>
  </si>
  <si>
    <t>84</t>
  </si>
  <si>
    <t>75C881</t>
  </si>
  <si>
    <t>MEZIKOLEJOVÁ LANOVÁ PROPOJKA (DO 3 LAN DO DÉLKY 7 M) - DODÁVKA</t>
  </si>
  <si>
    <t>85</t>
  </si>
  <si>
    <t>75C887</t>
  </si>
  <si>
    <t>MEZIKOLEJOVÁ LANOVÁ PROPOJKA (DO 3 LAN DO DÉLKY 7 M) - MONTÁŽ</t>
  </si>
  <si>
    <t>86</t>
  </si>
  <si>
    <t>75D141</t>
  </si>
  <si>
    <t>KABELOVÁ SKŘÍŇ - DODÁVKA</t>
  </si>
  <si>
    <t>87</t>
  </si>
  <si>
    <t>75D147</t>
  </si>
  <si>
    <t>KABELOVÁ SKŘÍŇ - MONTÁŽ</t>
  </si>
  <si>
    <t>88</t>
  </si>
  <si>
    <t>75D148</t>
  </si>
  <si>
    <t>KABELOVÁ SKŘÍŇ - DEMONTÁŽ</t>
  </si>
  <si>
    <t>89</t>
  </si>
  <si>
    <t>75E117</t>
  </si>
  <si>
    <t>DOZOR PRACOVNÍKŮ PROVOZOVATELE PŘI PRÁCI NA ŽIVÉM ZAŘÍZENÍ</t>
  </si>
  <si>
    <t>HOD</t>
  </si>
  <si>
    <t>90</t>
  </si>
  <si>
    <t>75E127</t>
  </si>
  <si>
    <t>CELKOVÁ PROHLÍDKA ZAŘÍZENÍ A VYHOTOVENÍ REVIZNÍ ZPRÁVY</t>
  </si>
  <si>
    <t>91</t>
  </si>
  <si>
    <t>75E137</t>
  </si>
  <si>
    <t>PŘEZKOUŠENÍ VLAKOVÝCH CEST</t>
  </si>
  <si>
    <t>92</t>
  </si>
  <si>
    <t>75E157</t>
  </si>
  <si>
    <t>PŘEZKOUŠENÍ A REGULACE NÁVĚSTIDEL</t>
  </si>
  <si>
    <t>93</t>
  </si>
  <si>
    <t>75E177</t>
  </si>
  <si>
    <t>PŘEZKOUŠENÍ A REGULACE AUTOMATICKÉHO BLOKU A KOLEJOVÝCH OBVODŮ PRO JEDNU TRATOVOU KOLEJ V JEDNOM SMĚRU</t>
  </si>
  <si>
    <t>94</t>
  </si>
  <si>
    <t>75E187</t>
  </si>
  <si>
    <t>PŘÍPRAVA A CELKOVÉ ZKOUŠKY ELEKTRONICKÉHO STAVĚDLA PRO JEDNU VLAKOVOU CESTU</t>
  </si>
  <si>
    <t>95</t>
  </si>
  <si>
    <t>75E197</t>
  </si>
  <si>
    <t>PŘÍPRAVA A CELKOVÉ ZKOUŠKY PŘEJEZDOVÉHO ZABEZPEČOVACÍHO ZAŘÍZENÍ PRO JEDNU KOLEJ</t>
  </si>
  <si>
    <t>96</t>
  </si>
  <si>
    <t>75E1B7</t>
  </si>
  <si>
    <t>REGULACE A ZKOUŠENÍ ZABEZPEČOVACÍHO ZAŘÍZENÍ</t>
  </si>
  <si>
    <t>97</t>
  </si>
  <si>
    <t>75E1C7</t>
  </si>
  <si>
    <t>PROTOKOL UTZ</t>
  </si>
  <si>
    <t>98</t>
  </si>
  <si>
    <t>75E311</t>
  </si>
  <si>
    <t>SADA MĚŘICÍ TECHNIKY, PŘÍSTROJE A NÁŘADÍ PRO ÚDRŽBU ELEKTRONICKÉHO STAVĚDLA</t>
  </si>
  <si>
    <t>SADA</t>
  </si>
  <si>
    <t>99</t>
  </si>
  <si>
    <t>75E321</t>
  </si>
  <si>
    <t>PŘENOSNÝ POČÍTAČ PRO PŘENOS DAT Z ELEKTRONICKÉHO STAVĚDLA</t>
  </si>
  <si>
    <t>100</t>
  </si>
  <si>
    <t>75I811</t>
  </si>
  <si>
    <t>KABEL OPTICKÝ SINGLEMODE DO 12 VLÁKEN</t>
  </si>
  <si>
    <t>KMVLÁKNO</t>
  </si>
  <si>
    <t>D.2</t>
  </si>
  <si>
    <t>Železniční sdělovací zařízení</t>
  </si>
  <si>
    <t xml:space="preserve">  PS 20-10</t>
  </si>
  <si>
    <t>Žst. Roudnice n.L., připojení výtahů MK</t>
  </si>
  <si>
    <t>PS 20-10</t>
  </si>
  <si>
    <t>Zemní práce</t>
  </si>
  <si>
    <t>R201001</t>
  </si>
  <si>
    <t>VYTÝČENÍ TRASY</t>
  </si>
  <si>
    <t>R-položka</t>
  </si>
  <si>
    <t>1. Položka obsahuje:  
 – vytyčení nové trasy vedení na stěně či v terénu  
2. Položka neobsahuje:  
 X  
3. Způsob měření:  
Udává se v km vybourané rýhy</t>
  </si>
  <si>
    <t>13173</t>
  </si>
  <si>
    <t>HLOUBENÍ JAM ZAPAŽ I NEPAŽ TŘ. I</t>
  </si>
  <si>
    <t>2019_OTSKP</t>
  </si>
  <si>
    <t>131737</t>
  </si>
  <si>
    <t>HLOUBENÍ JAM ZAPAŽ I NEPAŽ TŘ. I, ODVOZ DO 16KM</t>
  </si>
  <si>
    <t>13273</t>
  </si>
  <si>
    <t>HLOUBENÍ RÝH ŠÍŘ DO 2M PAŽ I NEPAŽ TŘ. I</t>
  </si>
  <si>
    <t>132737</t>
  </si>
  <si>
    <t>HLOUBENÍ RÝH ŠÍŘ DO 2M PAŽ I NEPAŽ TŘ. I, ODVOZ DO 16KM</t>
  </si>
  <si>
    <t>R201002</t>
  </si>
  <si>
    <t>ODKOPÁVKY A PROKOPÁVKY KOMUNIKACÍ, PLOCH A PODKLADOVÝCH VRSTEV TŘ. TĚŽITELNOSTI II., VČETNĚ KOMPLETNÍ OBNOVY POVRCHŮ A PROVIZORNÍCH LÁVEK</t>
  </si>
  <si>
    <t>1. Položka obsahuje:  
 – kompletní provedení vykopávky nezapažené i zapažené, včetně kompletní obnovy povrchů  
 – ošetření výkopiště po celou dobu práce v něm vč. klimatických opatření  
 – ztížení vykopávek v blízkosti podzemního vedení, konstrukcí a objektů vč. jejich dočasného zajištění  
 – ztížení pod vodou, v okolí výbušnin, ve stísněných prostorech ap.  
 – příplatek za lepivost  
 – těžení po vrstvách, pásech a po jiných nutných částech (figurách)  
 – čerpání vody vč. čerpacích jímek, potrubí a pohotovostní čerpací soupravy,  odvedení nebo obvedení vody v okolí výkopiště a ve výkopišti  
 – potřebné snížení hladiny podzemní vody  
 – těžení a rozpojování jednotlivých balvanů, eventuelně nutné druhotné rozpojení odstřelené horniny  
 – ruční vykopávky, odstranění kořenů a napadávek  
 – vytahování a nošení výkopku  
 – svahování a přesvahování svahů do konečného tvaru, výměnu hornin v podloží a v pláni znehodnocené klimatickými vlivy  
 – pažení, vzepření a rozepření vč. přepažování  
 – hradící a štětové stěny dočasné (adekvátně platí ustanovení k pol. 1151,2)  
 – úpravu, ochranu a očištění dna, základové spáry, stěn a svahů  
 – zhutnění podloží, případně i svahů vč. svahování  
 – třídění výkopku  
 – veškeré pomocné konstrukce umožňující provedení vykopávky (příjezdy, sjezdy, nájezdy, lešení, podpěrné konstrukce, přemostění, zpevněné plochy, zakrytí a pod.)  
 – naložení výkopku na dopravní prostředek  
2. Položka neobsahuje:  
 – hradící a štětové stěny  
 – zřízení stupňů v podloží a lavic na svazích  
 – dolamování  
 – odvoz výkopku na mezideponii, likvidaci nebo jiné určené místo  
 – poplatky za likvidaci odpadů, nacení se položkami ze ssd 0  
3. Způsob měření:  
Měří se metr krychlový výkopku v ulehlém (původním) stavu.</t>
  </si>
  <si>
    <t>702232</t>
  </si>
  <si>
    <t>KABELOVÁ CHRÁNIČKA ZEMNÍ DĚLENÁ DN PŘES 100 DO 200 MM</t>
  </si>
  <si>
    <t>702312</t>
  </si>
  <si>
    <t>ZAKRYTÍ KABELŮ VÝSTRAŽNOU FÓLIÍ ŠÍŘKY PŘES 20 DO 40 CM</t>
  </si>
  <si>
    <t>703452</t>
  </si>
  <si>
    <t>ELEKTROINSTALAČNÍ TRUBKA S FUNKČNÍ ODOLNOSTÍ PŘI POŽÁRU VČETNĚ UPEVNĚNÍ A PŘÍSLUŠENSTVÍ DN PRŮMĚRU PŘES 25 DO 40 MM</t>
  </si>
  <si>
    <t>703432</t>
  </si>
  <si>
    <t>ELEKTROINSTALAČNÍ TRUBKA PRO ULOŽENÍ DO BETONU VČETNĚ UPEVNĚNÍ A PŘÍSLUŠENSTVÍ DN PRŮMĚRU PŘES 25 DO 40 MM</t>
  </si>
  <si>
    <t>703212</t>
  </si>
  <si>
    <t>KABELOVÝ ŽLAB NOSNÝ/DRÁTĚNÝ ŽÁROVĚ ZINKOVANÝ VČETNĚ UPEVNĚNÍ A PŘÍSLUŠENSTVÍ SVĚTLÉ ŠÍŘKY PŘES 100 DO 250 MM</t>
  </si>
  <si>
    <t>703721</t>
  </si>
  <si>
    <t>KABELOVÁ PŘÍCHYTKA PRO ROZSAH UPNUTÍ DO 25 MM</t>
  </si>
  <si>
    <t>703511</t>
  </si>
  <si>
    <t>ELEKTROINSTALAČNÍ LIŠTA ŠÍŘKY DO 30 MM</t>
  </si>
  <si>
    <t>702422</t>
  </si>
  <si>
    <t>KABELOVÝ PROSTUP DO OBJEKTU PŘES ZÁKLAD BETONOVÝ SVĚTLÉ ŠÍŘKY PŘES 100 DO 200 MM</t>
  </si>
  <si>
    <t>96615</t>
  </si>
  <si>
    <t>BOURÁNÍ KONSTRUKCÍ Z PROSTÉHO BETONU</t>
  </si>
  <si>
    <t>702511</t>
  </si>
  <si>
    <t>PRŮRAZ ZDIVEM (PŘÍČKOU) ZDĚNÝM TLOUŠŤKY DO 45 CM</t>
  </si>
  <si>
    <t>703755</t>
  </si>
  <si>
    <t>PROTIPOŽÁRNÍ UCPÁVKA PROSTUPU KABELOVÉHO PR. DO 200MM, DO EI 90 MIN.</t>
  </si>
  <si>
    <t>703756</t>
  </si>
  <si>
    <t>PROTIPOŽÁRNÍ TMEL ( TUBA - 1000ML ), DO EI 90 MIN.</t>
  </si>
  <si>
    <t>701001</t>
  </si>
  <si>
    <t>OZNAČOVACÍ ŠTÍTEK KABELOVÉHO VEDENÍ, SPOJKY NEBO KABELOVÉ SKŘÍNĚ (VČETNĚ OBJÍMKY)</t>
  </si>
  <si>
    <t>701004</t>
  </si>
  <si>
    <t>VYHLEDÁVACÍ MARKER ZEMNÍ</t>
  </si>
  <si>
    <t>R201003</t>
  </si>
  <si>
    <t>Provizorní stavy místní kabelizace</t>
  </si>
  <si>
    <t>PŘÍPAD</t>
  </si>
  <si>
    <t>R201004</t>
  </si>
  <si>
    <t>GEODETICKÉ ZAMĚŘENÍ TRASY</t>
  </si>
  <si>
    <t>Položka obsahuje: Geodetické zaměření trasy. Dále obsahuje cenu za pom. mechanismy včetně všech ostatních vedlejších nákladů.</t>
  </si>
  <si>
    <t>Dodávky + montáže + nosný materiál</t>
  </si>
  <si>
    <t>75I111</t>
  </si>
  <si>
    <t>KABEL ZEMNÍ JEDNOPLÁŠŤOVÝ BEZ PANCÍŘE PRŮMĚRU ŽÍLY 0,6 MM DO 5XN</t>
  </si>
  <si>
    <t>KMČTYŘKA</t>
  </si>
  <si>
    <t>75I112</t>
  </si>
  <si>
    <t>KABEL ZEMNÍ JEDNOPLÁŠŤOVÝ BEZ PANCÍŘE PRŮMĚRU ŽÍLY 0,6 MM DO 25XN</t>
  </si>
  <si>
    <t>75I31Y</t>
  </si>
  <si>
    <t>KABEL ZEMNÍ DVOUPLÁŠŤOVÝ S PANCÍŘEM PRŮMĚRU ŽÍLY 0,6 MM - DEMONTÁŽ</t>
  </si>
  <si>
    <t>75J212</t>
  </si>
  <si>
    <t>KABEL SDĚLOVACÍ PRO VNITŘNÍ POUŽITÍ DO 10 PÁRŮ PRŮMĚRU 0,5 MM</t>
  </si>
  <si>
    <t>R201005</t>
  </si>
  <si>
    <t>KABEL SDĚLOVACÍ PRO VNITŘNÍ POUŽITÍ - DEMONTÁŽ</t>
  </si>
  <si>
    <t>1. Položka obsahuje:  
 – veškeré práce a materiál obsažený v názvu položky  
2. Položka neobsahuje:  
 X  
3. Způsob měření:  
Měří se metr délkový v ose vodiče nebo lana.</t>
  </si>
  <si>
    <t>75I841</t>
  </si>
  <si>
    <t>KABEL OPTICKÝ - REZERVA DO 500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</si>
  <si>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</si>
  <si>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</si>
  <si>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</si>
  <si>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</si>
  <si>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</si>
  <si>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</si>
  <si>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</si>
  <si>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</si>
  <si>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</si>
  <si>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75IA31</t>
  </si>
  <si>
    <t>OPTOTRUBKOVÁ SPOJKA Y PRŮMĚRU DO 40 MM</t>
  </si>
  <si>
    <t>75IA51</t>
  </si>
  <si>
    <t>OPTOTRUBKOVÁ KONCOVKA PRŮMĚRU DO 40 MM</t>
  </si>
  <si>
    <t>75IA61</t>
  </si>
  <si>
    <t>OPTOTRUBKOVÁ KONCOKA S VENTILKEM PRŮMĚRU DO 40 MM</t>
  </si>
  <si>
    <t>75IA71</t>
  </si>
  <si>
    <t>OPTOTRUBKOVÁ PRŮCHODKA PRŮMĚRU DO 40 MM</t>
  </si>
  <si>
    <t>75ID31</t>
  </si>
  <si>
    <t>PLASTOVÁ ZEMNÍ KOMORA TĚSNENÍ PRO HDPE TRUBKU DO 40 MM</t>
  </si>
  <si>
    <t>75IEE5</t>
  </si>
  <si>
    <t>OPTICKÝ ROZVADĚČ 19" PROVEDENÍ DO 144 VLÁKEN</t>
  </si>
  <si>
    <t>75IEEX</t>
  </si>
  <si>
    <t>OPTICKÝ ROZVADĚČ 19" PROVEDENÍ - MONTÁŽ</t>
  </si>
  <si>
    <t>75IEG1</t>
  </si>
  <si>
    <t>KAZETA PRO ULOŽENÍ SVÁRŮ - DODÁVKA</t>
  </si>
  <si>
    <t>75IEGX</t>
  </si>
  <si>
    <t>KAZETA PRO ULOŽENÍ SVÁRŮ - MONTÁŽ</t>
  </si>
  <si>
    <t>75IEH1</t>
  </si>
  <si>
    <t>KONEKTOROVÝ MODUL 12 VLÁKEN - DODÁVKA</t>
  </si>
  <si>
    <t>75IEHX</t>
  </si>
  <si>
    <t>KONEKTOROVÝ MODUL 12 VLÁKEN - MONTÁŽ</t>
  </si>
  <si>
    <t>75IEJ1</t>
  </si>
  <si>
    <t>ZASLEPOVACÍ MODUL 12 VLÁKEN - DODÁVKA</t>
  </si>
  <si>
    <t>75IEJX</t>
  </si>
  <si>
    <t>ZASLEPOVACÍ MODUL 12 VLÁKEN - MONTÁŽ</t>
  </si>
  <si>
    <t>75L481</t>
  </si>
  <si>
    <t>PŘÍSLUŠENSTVÍ KS - ROZVODNÁ SKŘÍŇ KS</t>
  </si>
  <si>
    <t>75K232</t>
  </si>
  <si>
    <t>NAPÁJECÍ ZDROJ 48 V DC DO 10 A</t>
  </si>
  <si>
    <t>75K23X</t>
  </si>
  <si>
    <t>NAPÁJECÍ ZDROJ 48 V DC - MONTÁŽ</t>
  </si>
  <si>
    <t>75IEF1</t>
  </si>
  <si>
    <t>OPTICKÝ ROZVADĚČ NA ZEĎ DO 12 VLÁKEN</t>
  </si>
  <si>
    <t>75IEFX</t>
  </si>
  <si>
    <t>OPTICKÝ ROZVADĚČ NA ZEĎ - MONTÁŽ</t>
  </si>
  <si>
    <t>744612</t>
  </si>
  <si>
    <t>JISTIČ JEDNOPÓLOVÝ (10 KA) OD 4 DO 10 A</t>
  </si>
  <si>
    <t>744L51</t>
  </si>
  <si>
    <t>RELÉ - POMOCNÝ SPÍNAČ</t>
  </si>
  <si>
    <t>R201006</t>
  </si>
  <si>
    <t>DATOVÁ INFRASTRUKTURA LAN, PRŮMYSLOVÝ RINGSWITCH - L2 8X10/100 PoE + 2XUPLINK</t>
  </si>
  <si>
    <t>Technická specifikace položky zahrnuje dodávku, licence, montáž a drobný montážní materiál</t>
  </si>
  <si>
    <t>75M866</t>
  </si>
  <si>
    <t>PŘEVODNÍK - SFP</t>
  </si>
  <si>
    <t>R201007</t>
  </si>
  <si>
    <t>AKUMULÁTOR/BATERIE 12 V DC</t>
  </si>
  <si>
    <t>741151</t>
  </si>
  <si>
    <t>KRABICE (ROZVODKA) INSTALAČNÍ PRO ULOŽENÍ DO BETONU VČETNĚ UPEVNĚNÍ A PŘÍSLUŠENSTVÍ PRÁZDNÁ</t>
  </si>
  <si>
    <t>75J111</t>
  </si>
  <si>
    <t>NOSNÁ LIŠTA PLASTOVÁ</t>
  </si>
  <si>
    <t>75J11X</t>
  </si>
  <si>
    <t>NOSNÁ LIŠTA PLASTOVÁ - MONTÁŽ</t>
  </si>
  <si>
    <t>75IF21</t>
  </si>
  <si>
    <t>ROZPOJOVACÍ SVORKOVNICE 2/10, 2/8</t>
  </si>
  <si>
    <t>75IF2X</t>
  </si>
  <si>
    <t>ROZPOJOVACÍ SVORKOVNICE 2/10, 2/8 - MONTÁŽ</t>
  </si>
  <si>
    <t>75IF11</t>
  </si>
  <si>
    <t>SPOJOVACÍ SVORKOVNICE 2/10</t>
  </si>
  <si>
    <t>75IG21</t>
  </si>
  <si>
    <t>SVORKA ROZPOJOVACÍ ZKUŠEBNÍ</t>
  </si>
  <si>
    <t>75IG2X</t>
  </si>
  <si>
    <t>SVORKA ROZPOJOVACÍ ZKUŠEBNÍ - MONTÁŽ</t>
  </si>
  <si>
    <t>741C04</t>
  </si>
  <si>
    <t>OCHRANNÉ POSPOJOVÁNÍ CU VODIČEM DO 16 MM2</t>
  </si>
  <si>
    <t>741C05</t>
  </si>
  <si>
    <t>SPOJOVÁNÍ UZEMŇOVACÍCH VODIČŮ</t>
  </si>
  <si>
    <t>741C01</t>
  </si>
  <si>
    <t>EKVIPOTENCIÁLNÍ PŘÍPOJNICE</t>
  </si>
  <si>
    <t>741C03</t>
  </si>
  <si>
    <t>POUZDRO PRO PRŮCHOD PÁSKU STĚNOU</t>
  </si>
  <si>
    <t>75IG61</t>
  </si>
  <si>
    <t>VEDENÍ UZEMŇOVACÍ V ZEMI Z FEZN DRÁTU DO 120 MM2</t>
  </si>
  <si>
    <t>75IG6X</t>
  </si>
  <si>
    <t>VEDENÍ UZEMŇOVACÍ V ZEMI Z FEZN DRÁTU DO 120 MM2 - MONTÁŽ</t>
  </si>
  <si>
    <t>75IH61</t>
  </si>
  <si>
    <t>UKONČENÍ KABELU OPTICKÉHO DO 12 VLÁKEN</t>
  </si>
  <si>
    <t>75IK21</t>
  </si>
  <si>
    <t>MĚŘENÍ KOMPLEXNÍ OPTICKÉHO KABELU</t>
  </si>
  <si>
    <t>VLÁKNO</t>
  </si>
  <si>
    <t>75J821</t>
  </si>
  <si>
    <t>OPTICKÝ PIGTAIL SINGLEMODE DO 2 M</t>
  </si>
  <si>
    <t>75J82X</t>
  </si>
  <si>
    <t>OPTICKÝ PIGTAIL SINGLEMODE - MONTÁŽ</t>
  </si>
  <si>
    <t>75J921</t>
  </si>
  <si>
    <t>OPTICKÝ PATCHCORD SINGLEMODE DO 5 M</t>
  </si>
  <si>
    <t>75J92X</t>
  </si>
  <si>
    <t>OPTICKÝ PATCHCORD SINGLEMODE - MONTÁŽ</t>
  </si>
  <si>
    <t>R201008</t>
  </si>
  <si>
    <t>Metalický patchcord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</si>
  <si>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kus</t>
  </si>
  <si>
    <t>R201009</t>
  </si>
  <si>
    <t>Montáž metalického patchcordu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</si>
  <si>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</t>
  </si>
  <si>
    <t>75J321</t>
  </si>
  <si>
    <t>KABEL SDĚLOVACÍ PRO STRUKTUROVANOU KABELÁŽ FTP/STP</t>
  </si>
  <si>
    <t>75J32X</t>
  </si>
  <si>
    <t>KABEL SDĚLOVACÍ PRO STRUKTUROVANOU KABELÁŽ FTP/STP - MONTÁŽ</t>
  </si>
  <si>
    <t>742G11</t>
  </si>
  <si>
    <t>KABEL NN DVOU- A TŘÍŽÍLOVÝ CU S PLASTOVOU IZOLACÍ DO 2,5 MM2</t>
  </si>
  <si>
    <t>75IH21</t>
  </si>
  <si>
    <t>UKONČENÍ KABELU CELOPLASTOVÝHO S PANCÍŘEM DO 40 ŽIL</t>
  </si>
  <si>
    <t>75IH81</t>
  </si>
  <si>
    <t>UKONČENÍ KABELU OBJÍMKA KABELOVÁ</t>
  </si>
  <si>
    <t>75IH8X</t>
  </si>
  <si>
    <t>UKONČENÍ KABELU OBJÍMKA KABELOVÁ - MONTÁŽ</t>
  </si>
  <si>
    <t>75IH91</t>
  </si>
  <si>
    <t>UKONČENÍ KABELU ŠTÍTEK KABELOVÝ</t>
  </si>
  <si>
    <t>75IH9X</t>
  </si>
  <si>
    <t>UKONČENÍ KABELU ŠTÍTEK KABELOVÝ - MONTÁŽ</t>
  </si>
  <si>
    <t>75II21</t>
  </si>
  <si>
    <t>SPOJKA PRO CELOPLASTOVÉ KABELY S PANCÍŘEM DO 100 ŽIL</t>
  </si>
  <si>
    <t>75IJ11</t>
  </si>
  <si>
    <t>MĚŘENÍ - ZŘÍZENÍ VÝVODU KABELOVÉHO PLÁŠTĚ PRO MĚŘENÍ</t>
  </si>
  <si>
    <t>75IJ12</t>
  </si>
  <si>
    <t>MĚŘENÍ JEDNOSMĚRNÉ NA SDĚLOVACÍM KABELU</t>
  </si>
  <si>
    <t>R201010</t>
  </si>
  <si>
    <t>KABELOVÁ KNIHA - VYHOTOVENÍ</t>
  </si>
  <si>
    <t>1. Položka obsahuje:  
 – zhotovení kabelové knihy plánů dle požadavku správce a majitele zařízení a "Základní technické specifikace optických kabelů a jejich přislušenství v telekomunikační síti SŽDC"  
2. Položka neobsahuje:  
X  
3. Způsob měření:  
Měřící práce se udávají počtem metrů kabeláže, pro kterou má být kniha zhotovena.</t>
  </si>
  <si>
    <t>Poplatky za skládky</t>
  </si>
  <si>
    <t>015111</t>
  </si>
  <si>
    <t>POPLATKY ZA LIKVIDACI ODPADŮ NEKONTAMINOVANÝCH - 17 05 04 VYTĚŽENÉ ZEMINY A HORNINY - I. TŘÍDA TĚŽITELNOSTI</t>
  </si>
  <si>
    <t>015120</t>
  </si>
  <si>
    <t>POPLATKY ZA LIKVIDACI ODPADŮ NEKONTAMINOVANÝCH - 17 01 02 STAVEBNÍ A DEMOLIČNÍ SUŤ (CIHLY)</t>
  </si>
  <si>
    <t>101</t>
  </si>
  <si>
    <t>POPLATKY ZA LIKVIDACI ODPADŮ NEKONTAMINOVANÝCH - 17 01 01 BETON Z DEMOLIC OBJEKTŮ, ZÁKLADŮ TV</t>
  </si>
  <si>
    <t>102</t>
  </si>
  <si>
    <t>015420</t>
  </si>
  <si>
    <t>POPLATKY ZA LIKVIDACI ODPADŮ NEKONTAMINOVANÝCH - 17 06 04 ZBYTKY IZOLAČNÍCH MATERIÁLŮ</t>
  </si>
  <si>
    <t>103</t>
  </si>
  <si>
    <t>015621</t>
  </si>
  <si>
    <t>POPLATKY ZA LIKVIDACI ODPADŮ NEBEZPEČNÝCH - KABELY S PLASTOVOU IZOLACÍ</t>
  </si>
  <si>
    <t xml:space="preserve">  PS 20-20</t>
  </si>
  <si>
    <t>Žst. Roudnice n.L., ochrana stávajících DK</t>
  </si>
  <si>
    <t>PS 20-20</t>
  </si>
  <si>
    <t>R202001</t>
  </si>
  <si>
    <t>R202002</t>
  </si>
  <si>
    <t>111207</t>
  </si>
  <si>
    <t>ODSTRANĚNÍ KŘOVIN S ODVOZEM DO 16KM</t>
  </si>
  <si>
    <t>R202003</t>
  </si>
  <si>
    <t>PANEL SILNIČNÍ IZD 100/21 1000X215X3000, DODÁVKA, MONTÁŽ, DEMONTÁŽ, DOPRAVA</t>
  </si>
  <si>
    <t>1. Položka obsahuje:  
 – Viz. textace pložky  
2. Položka neobsahuje:  
 X  
3. Způsob měření:  
Udává se v kusech</t>
  </si>
  <si>
    <t>561102</t>
  </si>
  <si>
    <t>PODKLADNÍ BETON TŘ. II</t>
  </si>
  <si>
    <t>709120</t>
  </si>
  <si>
    <t>PROVIZORNÍ ZAJIŠTĚNÍ POTRUBÍ VE VÝKOPU</t>
  </si>
  <si>
    <t>701003</t>
  </si>
  <si>
    <t>BETONOVÝ OZNAČNÍK</t>
  </si>
  <si>
    <t>R202004</t>
  </si>
  <si>
    <t>Provizorní stavy dálkové kabelizace</t>
  </si>
  <si>
    <t>R202005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</si>
  <si>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</si>
  <si>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</si>
  <si>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R202006</t>
  </si>
  <si>
    <t>75I321</t>
  </si>
  <si>
    <t>KABEL ZEMNÍ DVOUPLÁŠŤOVÝ S PANCÍŘEM PRŮMĚRU ŽÍLY 0,8 MM DO 5XN</t>
  </si>
  <si>
    <t>75I322</t>
  </si>
  <si>
    <t>KABEL ZEMNÍ DVOUPLÁŠŤOVÝ S PANCÍŘEM PRŮMĚRU ŽÍLY 0,8 MM DO 25XN</t>
  </si>
  <si>
    <t>75I32X</t>
  </si>
  <si>
    <t>KABEL ZEMNÍ DVOUPLÁŠŤOVÝ S PANCÍŘEM PRŮMĚRU ŽÍLY 0,8 MM - MONTÁŽ</t>
  </si>
  <si>
    <t>R202007</t>
  </si>
  <si>
    <t>75I812</t>
  </si>
  <si>
    <t>KABEL OPTICKÝ SINGLEMODE DO 36 VLÁKEN</t>
  </si>
  <si>
    <t>75I851</t>
  </si>
  <si>
    <t>KABEL OPTICKÝ - REZERVA PŘES 500 MM</t>
  </si>
  <si>
    <t>75ID21</t>
  </si>
  <si>
    <t>PLASTOVÁ ZEMNÍ KOMORA PRO ULOŽENÍ SPOJKY</t>
  </si>
  <si>
    <t>75IEEY</t>
  </si>
  <si>
    <t>OPTICKÝ ROZVADĚČ 19" PROVEDENÍ - DEMONTÁŽ</t>
  </si>
  <si>
    <t>74E211</t>
  </si>
  <si>
    <t>JEDNODUCHÉ KOTVENÍ ZOK NA STOŽÁR TV</t>
  </si>
  <si>
    <t>74E325</t>
  </si>
  <si>
    <t>SPOJKA (NA STOŽÁRU NEBO V ZEMI), REZERVA A SVOD ZOK DO ZEMĚ NA STOŽÁRU TV VČETNĚ KRYTU</t>
  </si>
  <si>
    <t>75IF2Y</t>
  </si>
  <si>
    <t>ROZPOJOVACÍ SVORKOVNICE 2/10, 2/8 - DEMONTÁŽ</t>
  </si>
  <si>
    <t>75IF31</t>
  </si>
  <si>
    <t>ZEMNÍCÍ SVORKOVNICE</t>
  </si>
  <si>
    <t>75IF3Y</t>
  </si>
  <si>
    <t>ZEMNÍCÍ SVORKOVNICE - DEMONTÁŽ</t>
  </si>
  <si>
    <t>75IF51</t>
  </si>
  <si>
    <t>MONTÁŽNÍ RÁM 15+1</t>
  </si>
  <si>
    <t>75IF5X</t>
  </si>
  <si>
    <t>MONTÁŽNÍ RÁM 15+1 - MONTÁŽ</t>
  </si>
  <si>
    <t>75IF91</t>
  </si>
  <si>
    <t>KONSTRUKCE DO SKŘÍNĚ 19" PRO UPEVNĚNÍ ZAŘÍZENÍ</t>
  </si>
  <si>
    <t>75IFA1</t>
  </si>
  <si>
    <t>NOSNÍK BLESKOJISTEK</t>
  </si>
  <si>
    <t>75IFB1</t>
  </si>
  <si>
    <t>BLESKOJISTKA</t>
  </si>
  <si>
    <t>75IFCY</t>
  </si>
  <si>
    <t>KABELOVÝ ZÁVĚR - DEMONTÁŽ</t>
  </si>
  <si>
    <t>75IG31</t>
  </si>
  <si>
    <t>ZEMNICÍ DESKA FEZN 2000 X 250 X 3 MM</t>
  </si>
  <si>
    <t>741C02</t>
  </si>
  <si>
    <t>UZEMŇOVACÍ SVORKA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</si>
  <si>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</si>
  <si>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</si>
  <si>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</si>
  <si>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</si>
  <si>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75IE41</t>
  </si>
  <si>
    <t>SLOUPKOVÝ ROZVADĚČ DO 100 PÁRŮ</t>
  </si>
  <si>
    <t>75IE4X</t>
  </si>
  <si>
    <t>SLOUPKOVÝ ROZVADĚČ DO 100 PÁRŮ - MONTÁŽ</t>
  </si>
  <si>
    <t>UKONČENÍ KABELU CELOPLASTOVÉHO S PANCÍŘEM DO 40 ŽIL</t>
  </si>
  <si>
    <t>75IH31</t>
  </si>
  <si>
    <t>UKONČENÍ KABELU FORMA KABELOVÁ DÉLKY DO 0,5 M DO 5XN</t>
  </si>
  <si>
    <t>75IH32</t>
  </si>
  <si>
    <t>UKONČENÍ KABELU FORMA KABELOVÁ DÉLKY DO 0,5 M DO 25XN</t>
  </si>
  <si>
    <t>75IH62</t>
  </si>
  <si>
    <t>UKONČENÍ KABELU OPTICKÉHO DO 36 VLÁKEN</t>
  </si>
  <si>
    <t>75IH6Y</t>
  </si>
  <si>
    <t>UKONČENÍ KABELU OPTICKÉHO - DEMONTÁŽ</t>
  </si>
  <si>
    <t>75II71</t>
  </si>
  <si>
    <t>SPOJKA OPTICKÁ DO 72 VLÁKEN</t>
  </si>
  <si>
    <t>75IJ13</t>
  </si>
  <si>
    <t>MĚŘENÍ ÚTLUMU PŘESLECHU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</si>
  <si>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</si>
  <si>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</si>
  <si>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75IK11</t>
  </si>
  <si>
    <t>MĚŘENÍ STÁVAJÍCÍHO OPTICKÉHO KABELU</t>
  </si>
  <si>
    <t>104</t>
  </si>
  <si>
    <t>75J82Y</t>
  </si>
  <si>
    <t>OPTICKÝ PIGTAIL SINGLEMODE - DEMONTÁŽ</t>
  </si>
  <si>
    <t>105</t>
  </si>
  <si>
    <t>106</t>
  </si>
  <si>
    <t>107</t>
  </si>
  <si>
    <t>75K112</t>
  </si>
  <si>
    <t>TRANSFORMÁTOR ODDĚLOVACÍ (OCHRANNÝ) PŘES 1000 VA</t>
  </si>
  <si>
    <t>108</t>
  </si>
  <si>
    <t>75K11X</t>
  </si>
  <si>
    <t>TRANSFORMÁTOR ODDĚLOVACÍ (OCHRANNÝ) - MONTÁŽ</t>
  </si>
  <si>
    <t>109</t>
  </si>
  <si>
    <t>75K11Y</t>
  </si>
  <si>
    <t>TRANSFORMÁTOR ODDĚLOVACÍ (OCHRANNÝ) - DEMONTÁŽ</t>
  </si>
  <si>
    <t>110</t>
  </si>
  <si>
    <t>111</t>
  </si>
  <si>
    <t>112</t>
  </si>
  <si>
    <t>113</t>
  </si>
  <si>
    <t>114</t>
  </si>
  <si>
    <t>115</t>
  </si>
  <si>
    <t>116</t>
  </si>
  <si>
    <t>117</t>
  </si>
  <si>
    <t>R202008</t>
  </si>
  <si>
    <t>118</t>
  </si>
  <si>
    <t>119</t>
  </si>
  <si>
    <t>120</t>
  </si>
  <si>
    <t>121</t>
  </si>
  <si>
    <t>122</t>
  </si>
  <si>
    <t xml:space="preserve">  PS 20-30</t>
  </si>
  <si>
    <t>Žst. Roudnice n.L., rozhlasové zařízení</t>
  </si>
  <si>
    <t>PS 20-30</t>
  </si>
  <si>
    <t>R203001</t>
  </si>
  <si>
    <t>936314</t>
  </si>
  <si>
    <t>DROBNÉ DOPLŇK KONSTR BETON MONOLIT DO C25/30</t>
  </si>
  <si>
    <t>702901</t>
  </si>
  <si>
    <t>ZASYPÁNÍ KABELOVÉHO ŽLABU VRSTVOU Z PŘESÁTÉHO PÍSKU SVĚTLÉ ŠÍŘKY DO 120 MM</t>
  </si>
  <si>
    <t>702413</t>
  </si>
  <si>
    <t>KABELOVÝ PROSTUP DO OBJEKTU PŘES ZÁKLAD ZDĚNÝ SVĚTLÉ ŠÍŘKY PŘES 200 MM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</si>
  <si>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</si>
  <si>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</si>
  <si>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</si>
  <si>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</si>
  <si>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709692</t>
  </si>
  <si>
    <t>DEMONTÁŽ - ODVOZ (NA LIKVIDACI ODPADŮ NEBO JINÉ URČENÉ MÍSTO)</t>
  </si>
  <si>
    <t>tkm</t>
  </si>
  <si>
    <t>R203002</t>
  </si>
  <si>
    <t>1. Položka obsahuje:  
 – Geodetické zaměření trasy. Dále obsahuje cenu za pom. mechanismy včetně všech ostatních vedlejších nákladů.  
2. Položka neobsahuje:  
 X  
3. Způsob měření:  
Udává se v km</t>
  </si>
  <si>
    <t>Rozhlasové zařízení</t>
  </si>
  <si>
    <t>75L113</t>
  </si>
  <si>
    <t>ROZHLASOVÁ ÚSTŘEDNA DIGITÁLNÍ (IP) PROVEDENÍ SE ZESILOVAČEM DO 300W</t>
  </si>
  <si>
    <t>75L11X</t>
  </si>
  <si>
    <t>ROZHLASOVÁ ÚSTŘEDNA - MONTÁŽ</t>
  </si>
  <si>
    <t>75L11Y</t>
  </si>
  <si>
    <t>ROZHLASOVÁ ÚSTŘEDNA - DEMONTÁŽ</t>
  </si>
  <si>
    <t>75L152</t>
  </si>
  <si>
    <t>STOŽÁR (SLOUP) ROZHLASOVÝ SKLOPNÝ</t>
  </si>
  <si>
    <t>75L175</t>
  </si>
  <si>
    <t>REPRODUKTOR VENKOVNÍ TLAKOVÝ S NASTAVITELNÝM VÝKONEM</t>
  </si>
  <si>
    <t>75L182</t>
  </si>
  <si>
    <t>REPRODUKTOR VNITŘNÍ SKŘÍŇKOVÝ S NASTAVITELNÝM VÝKONEM</t>
  </si>
  <si>
    <t>75L161</t>
  </si>
  <si>
    <t>ROZHLASOVÉ PŘÍSLUŠENSTVÍ - KONZOLA PRO REPRODUKTOR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</si>
  <si>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</si>
  <si>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</si>
  <si>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</si>
  <si>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</si>
  <si>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</si>
  <si>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</si>
  <si>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75IF41</t>
  </si>
  <si>
    <t>MONTÁŽNÍ RÁM DO 10+1</t>
  </si>
  <si>
    <t>75J131</t>
  </si>
  <si>
    <t>NOSNÁ LIŠTA DIN</t>
  </si>
  <si>
    <t>75J13X</t>
  </si>
  <si>
    <t>NOSNÁ LIŠTA DIN - MONTÁŽ</t>
  </si>
  <si>
    <t>75K111</t>
  </si>
  <si>
    <t>TRANSFORMÁTOR ODDĚLOVACÍ (OCHRANNÝ) DO 1000 VA</t>
  </si>
  <si>
    <t>744R11</t>
  </si>
  <si>
    <t>SVORKA DO 2,5 MM2</t>
  </si>
  <si>
    <t>75IFAX</t>
  </si>
  <si>
    <t>NOSNÍK BLESKOJISTEK - MONTÁŽ</t>
  </si>
  <si>
    <t>75IFBX</t>
  </si>
  <si>
    <t>BLESKOJISTKA - MONTÁŽ</t>
  </si>
  <si>
    <t>741321</t>
  </si>
  <si>
    <t>ZÁSUVKA INSTALAČNÍ JEDNODUCHÁ S PŘEPĚŤOVOU OCHRANOU, MONTÁŽ NA KRABICI</t>
  </si>
  <si>
    <t>R203003</t>
  </si>
  <si>
    <t>POSUN SDĚLOVACÍCH ZAŘÍZENÍ VE STÁVAJÍCÍ RACKOVÉ SKŘÍNI</t>
  </si>
  <si>
    <t>KOMPLET</t>
  </si>
  <si>
    <t>Technická specifikace položky odpovídá názvu položky, včetně potřebného drobného montážního materiálu</t>
  </si>
  <si>
    <t>R203004</t>
  </si>
  <si>
    <t>DEMONTÁŽ STÁVAJÍCÍHO ROZHLASOVÉHO ZAŘÍZENÍ</t>
  </si>
  <si>
    <t>celek</t>
  </si>
  <si>
    <t>Technická specifikace položky odpovídá názvu položky</t>
  </si>
  <si>
    <t>Rozhlasová kabelizace</t>
  </si>
  <si>
    <t>75L191</t>
  </si>
  <si>
    <t>KABEL SILOVÝ PRO ROZHLAS PRŮMĚRU DO 1,5 MM2</t>
  </si>
  <si>
    <t>kmžíla</t>
  </si>
  <si>
    <t>R203005</t>
  </si>
  <si>
    <t>R203006</t>
  </si>
  <si>
    <t>75J23X</t>
  </si>
  <si>
    <t>KABEL SDĚLOVACÍ, MONTÁŽ A UPEVNĚNÍ</t>
  </si>
  <si>
    <t>703421</t>
  </si>
  <si>
    <t>ELEKTROINSTALAČNÍ TRUBKA PLASTOVÁ UV STABILNÍ VČETNĚ UPEVNĚNÍ A PŘÍSLUŠENSTVÍ DN PRŮMĚRU DO 25 MM</t>
  </si>
  <si>
    <t>703111</t>
  </si>
  <si>
    <t>KABELOVÝ ROŠT/LÁVKA NOSNÝ ŽÁROVĚ ZINKOVANÝ VČETNĚ UPEVNĚNÍ A PŘÍSLUŠENSTVÍ SVĚTLÉ ŠÍŘKY PŘES 100 DO 250 MM</t>
  </si>
  <si>
    <t>703311</t>
  </si>
  <si>
    <t>KRYT K NOSNÉMU ŽLABU/ROŠTU ŽÁROVĚ ZINKOVANÝ VČETNĚ UPEVNĚNÍ A PŘÍSLUŠENSTVÍ SVĚTLÉ ŠÍŘKY PŘES 100 DO 250 MM</t>
  </si>
  <si>
    <t>Rozhlasové zařízení - SW, měření, zkoušení, nastavení</t>
  </si>
  <si>
    <t>75L1A1</t>
  </si>
  <si>
    <t>MĚŘENÍ AKUSTICKÉHO HLUKU NA HRANICI OCHRANNÉHO PÁSMA V ŽST</t>
  </si>
  <si>
    <t>75L1B1</t>
  </si>
  <si>
    <t>ZKOUŠENÍ, NASTAVENÍ HLASITOSTI ROZHLASOVÉHO ZAŘÍZENÍ</t>
  </si>
  <si>
    <t>75L1B2</t>
  </si>
  <si>
    <t>ZKOUŠENÍ, NASTAVENÍ A UVEDENÍ ROZHLASOVÉHO ZAŘÍZENÍ DO PROVOZU</t>
  </si>
  <si>
    <t>75O961</t>
  </si>
  <si>
    <t>DDTS ŽDC, SPOLUPRÁCE ZHOTOVITELE URČENÉHO ZAŘÍZENÍ PŘI INTEGRACI DO DDTS</t>
  </si>
  <si>
    <t>75M713</t>
  </si>
  <si>
    <t>ZÁZNAMOVÉ ZAŘÍZENÍ, LICENCE NA JEDEN KANÁL (DOPLNĚNÍ)</t>
  </si>
  <si>
    <t>75M714</t>
  </si>
  <si>
    <t>ZÁZNAMOVÉ ZAŘÍZENÍ, LICENCE KAC</t>
  </si>
  <si>
    <t>R203007</t>
  </si>
  <si>
    <t>NAHRÁVÁNÍ LINEK IP ROZHLASOVÉ ÚSTŘEDNY DO ZÁZNAMOVÉHO ZAŘÍZENÍ</t>
  </si>
  <si>
    <t>ÚSTŘEDNA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</si>
  <si>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</si>
  <si>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75L3E1</t>
  </si>
  <si>
    <t>SW PRO ŘÍZENÍ SYSTÉMU (TRAŤOVÉ NASAZENÍ) - SW CŘP (KLIENT + SERVER) PRO 2-5 STANIC (TRAŤOVÉ NASAZENÍ)</t>
  </si>
  <si>
    <t>75L3E5</t>
  </si>
  <si>
    <t>SW PRO ŘÍZENÍ SYSTÉMU (TRAŤOVÉ NASAZENÍ) - SW MODUL PRO ŘÍZENÍ RÚ</t>
  </si>
  <si>
    <t>75L3E8</t>
  </si>
  <si>
    <t>SW PRO ŘÍZENÍ SYSTÉMU (TRAŤOVÉ NASAZENÍ) - SW MODUL HLÁŠENÍ</t>
  </si>
  <si>
    <t>R203008</t>
  </si>
  <si>
    <t>PROVIZORNÍ STAVY NA SDĚLOVACÍM ZAŘÍZENÍ</t>
  </si>
  <si>
    <t>747213</t>
  </si>
  <si>
    <t>CELKOVÁ PROHLÍDKA, ZKOUŠENÍ, MĚŘENÍ A VYHOTOVENÍ VÝCHOZÍ REVIZNÍ ZPRÁVY, PRO OBJEM IN PŘES 500 DO 1000 TIS. KČ</t>
  </si>
  <si>
    <t>747214</t>
  </si>
  <si>
    <t>CELKOVÁ PROHLÍDKA, ZKOUŠENÍ, MĚŘENÍ A VYHOTOVENÍ VÝCHOZÍ REVIZNÍ ZPRÁVY, PRO OBJEM IN - PŘÍPLATEK ZA KAŽDÝCH DALŠÍCH I ZAPOČATÝCH 500 TIS. KČ</t>
  </si>
  <si>
    <t xml:space="preserve">  PS 20-31</t>
  </si>
  <si>
    <t>Žst. Roudnice n.L., informační systém</t>
  </si>
  <si>
    <t>PS 20-31</t>
  </si>
  <si>
    <t>ZEMNÍ PRÁCE</t>
  </si>
  <si>
    <t>R203101</t>
  </si>
  <si>
    <t>272315</t>
  </si>
  <si>
    <t>ZÁKLADY Z PROSTÉHO BETONU DO C30/37</t>
  </si>
  <si>
    <t>R203102</t>
  </si>
  <si>
    <t>DODÁVKY + MONTÁŽE + NOSNÝ MATERIÁL</t>
  </si>
  <si>
    <t>75L311</t>
  </si>
  <si>
    <t>ODJEZDOVÁ NEBO PŘÍJEZDOVÁ TABULE IS JEDNOSTRANNÁ DO 6-TI ŘÁDKŮ</t>
  </si>
  <si>
    <t>75L341</t>
  </si>
  <si>
    <t>ODJEZDOVÁ NEBO PŘÍJEZDOVÁ TABULE S OMEZENÝM POČTEM INFORMACÍ IS OBOUSTRANNÁ DO 6-TI ŘÁDKŮ</t>
  </si>
  <si>
    <t>75L363</t>
  </si>
  <si>
    <t>NÁSTUPIŠTNÍ TABULE IS OBOUSTRANNÁ S ČÍSLEM KOLEJE</t>
  </si>
  <si>
    <t>75L364</t>
  </si>
  <si>
    <t>NÁSTUPIŠTNÍ TABULE IS OBOUSTRANNÁ S ČÍSLEM KOLEJE + HODINY</t>
  </si>
  <si>
    <t>75L393</t>
  </si>
  <si>
    <t>ELEKTRONICKÝ INFORMAČNÍ PANEL DVOJITÝ - JEDNOSTRANNÝ</t>
  </si>
  <si>
    <t>75L3B2</t>
  </si>
  <si>
    <t>MONITOR IS LCD PŘES 40" PRO PROVOZ 24/7</t>
  </si>
  <si>
    <t>75L3B4</t>
  </si>
  <si>
    <t>MONITOR IS OCHRANNÝ, TEMPEROVANÝ, ANTIVANDAL KRYT</t>
  </si>
  <si>
    <t>75L3BY</t>
  </si>
  <si>
    <t>MONITOR IS - DEMONTÁŽ</t>
  </si>
  <si>
    <t>75L3A1</t>
  </si>
  <si>
    <t>INFORMAČNÍ PRVEK, HLASOVÝ MODUL PRO NEVIDOMÉ</t>
  </si>
  <si>
    <t>75L3A2</t>
  </si>
  <si>
    <t>INFORMAČNÍ PRVEK, PŘÍPLATEK ZA VESTAVĚNÉ HODINY JEDNOSTRANNÉ</t>
  </si>
  <si>
    <t>75L3A3</t>
  </si>
  <si>
    <t>INFORMAČNÍ PRVEK, PŘÍPLATEK ZA VESTAVĚNÉ HODINY OBOUSTRANNÉ</t>
  </si>
  <si>
    <t>75L3A4</t>
  </si>
  <si>
    <t>INFORMAČNÍ PRVEK, ZÁVĚS PRO INFORMAČNÍ TABULE</t>
  </si>
  <si>
    <t>75L3A5</t>
  </si>
  <si>
    <t>INFORMAČNÍ PRVEK, SAMOSTATNÁ KONSTRUKCE INFORMAČNÍ TABULE SE ZASTŘEŠENÍM</t>
  </si>
  <si>
    <t>75L3A7</t>
  </si>
  <si>
    <t>INFORMAČNÍ PRVEK, SLOUP PRO JEDNU INFORMAČNÍ TABULI SE ZASTŘEŠENÍM</t>
  </si>
  <si>
    <t>75L3C1</t>
  </si>
  <si>
    <t>PŘEVODNÍK RS232/485 S ANTÉNOU DCF (SLOUŽÍ JAKO HLAVNÍ HODINY PRO PC A SYNCHRONIZUJE ČAS V INFORMAČNÍCH TABULÍCH)</t>
  </si>
  <si>
    <t>75L3C2</t>
  </si>
  <si>
    <t>PŘEVODNÍK SPÍNAČ ROZHLASOVÉ ÚSTŘEDNY</t>
  </si>
  <si>
    <t>75L3D3</t>
  </si>
  <si>
    <t>HW PRO ŘÍZENÍ SYSTÉMU OVLÁDACÍ PRACOVIŠTĚ PRO ŘÍZENÍ INFORMAČNÍHO ZAŘÍZENÍ</t>
  </si>
  <si>
    <t>75L3D4</t>
  </si>
  <si>
    <t>HW PRO ŘÍZENÍ SYSTÉMU MIKRO PC INFORMAČNÍHO SYSTÉMU VE FUNKCI ŘÍDÍCÍ JEDNOTKY</t>
  </si>
  <si>
    <t>75K321</t>
  </si>
  <si>
    <t>ZÁLOŽNÍ ZDROJ UPS 230 V DO 1000 VA - DODÁVKA</t>
  </si>
  <si>
    <t>75L3DY</t>
  </si>
  <si>
    <t>HW PRO ŘÍZENÍ SYSTÉMU - DEMONTÁŽ</t>
  </si>
  <si>
    <t>75K32X</t>
  </si>
  <si>
    <t>ZÁLOŽNÍ ZDROJ UPS 230 V DO 1000 VA - MONTÁŽ</t>
  </si>
  <si>
    <t>75L3E7</t>
  </si>
  <si>
    <t>SW PRO ŘÍZENÍ SYSTÉMU (TRAŤOVÉ NASAZENÍ) - SW MODUL ŘÍZENÍ TABULÍ - NAD 3 KS INF. TABULÍ / DISPLEJŮ VE STANICI</t>
  </si>
  <si>
    <t>75L3E9</t>
  </si>
  <si>
    <t>SW PRO ŘÍZENÍ SYSTÉMU (TRAŤOVÉ NASAZENÍ) - SW MODUL PRO PODPORU HLÁSIČE PRO NEVIDOMÉ</t>
  </si>
  <si>
    <t>75L3EA</t>
  </si>
  <si>
    <t>SW PRO ŘÍZENÍ SYSTÉMU (TRAŤOVÉ NASAZENÍ) - PŘÍPRAVA DAT GVD, INSTALACE A KONFIGURACE</t>
  </si>
  <si>
    <t>75L3H1</t>
  </si>
  <si>
    <t>SW PRO ŘÍZENÍ SYSTÉMU (OSTATNÍ SPOLEČNÉ POLOŽKY) - SW MODUL - ODJEZDY/PŘÍJEZDY VLAKŮ NA INF.MONITORU</t>
  </si>
  <si>
    <t>75L3H2</t>
  </si>
  <si>
    <t>SW PRO ŘÍZENÍ SYSTÉMU (OSTATNÍ SPOLEČNÉ POLOŽKY) - SW MODUL PRO ELEKTRONICKÝ INFORMAČNÍ PANEL JEDNOSTRANNÝ</t>
  </si>
  <si>
    <t>75L3H8</t>
  </si>
  <si>
    <t>SW PRO ŘÍZENÍ SYSTÉMU (OSTATNÍ SPOLEČNÉ POLOŽKY) - SW MODUL SW + HW, PŘIPOJENÍ NA GTN ZAPEZPEČOVACÍHO ZAŘÍZENÍ</t>
  </si>
  <si>
    <t>75L3HW</t>
  </si>
  <si>
    <t>SW PRO ŘÍZENÍ SYSTÉMU (OSTATNÍ SPOLEČNÉ POLOŽKY) - DOPLNĚNÍ</t>
  </si>
  <si>
    <t>75L3I2</t>
  </si>
  <si>
    <t>ZAŠKOLENÍ OBSLUHY NA MÍSTĚ, INSTALACE, DOPRAVA PŘES 200 KM</t>
  </si>
  <si>
    <t>75L3J2</t>
  </si>
  <si>
    <t>ŠÉFMONTÁŽE, ZKOUŠENÍ, OŽIVENÍ, REVIZE INFORMAČNÍHO SYSTÉMU DO 30 PRVKŮ</t>
  </si>
  <si>
    <t>R203103</t>
  </si>
  <si>
    <t>CDP PRAHA, DOPLNĚNÍ HW, SW, LICENCÍ DO STÁVAJÍCÍHO VIRTUÁLNÍHO SERVERU</t>
  </si>
  <si>
    <t>Technická specifikace položky odpovídá textaci názvu položky</t>
  </si>
  <si>
    <t>75M922</t>
  </si>
  <si>
    <t>DATOVÁ INFRASTRUKTURA LAN, PRŮMYSLOVÝ RINGSWITCH - L2 8X10/100 + 2XUPLINK</t>
  </si>
  <si>
    <t>75M857</t>
  </si>
  <si>
    <t>MEDIAKONVERTOR - ETHERNET, SAMOSTATNÝ</t>
  </si>
  <si>
    <t>musí obsahovat min. 3x převodník RS485/Ethernet</t>
  </si>
  <si>
    <t>744811</t>
  </si>
  <si>
    <t>PROUDOVÝ CHRÁNIČ DVOUPÓLOVÝ S NADPROUDOVOU OCHRANOU (10 KA) DO 30 MA, DO 25 A</t>
  </si>
  <si>
    <t>R203104</t>
  </si>
  <si>
    <t>ÚPRAVA PŘENOSOVÉ A DATOVÉ SÍTĚ (KONFIGURACE, NASTAVENÍ)</t>
  </si>
  <si>
    <t>75O94D</t>
  </si>
  <si>
    <t>DDTS ŽDC, INTEGRACE ISC</t>
  </si>
  <si>
    <t>742L11</t>
  </si>
  <si>
    <t>UKONČENÍ DVOU AŽ PĚTIŽÍLOVÉHO KABELU V ROZVADĚČI NEBO NA PŘÍSTROJI DO 2,5 MM2</t>
  </si>
  <si>
    <t>742G12</t>
  </si>
  <si>
    <t>KABEL NN DVOU- A TŘÍŽÍLOVÝ CU S PLASTOVOU IZOLACÍ OD 4 DO 16 MM2</t>
  </si>
  <si>
    <t>75I411</t>
  </si>
  <si>
    <t>KABEL ZEMNÍ DATOVÝ PRŮMĚRU ŽÍLY 0,6 MM DO 4 PÁRŮ</t>
  </si>
  <si>
    <t>703422</t>
  </si>
  <si>
    <t>ELEKTROINSTALAČNÍ TRUBKA PLASTOVÁ UV STABILNÍ VČETNĚ UPEVNĚNÍ A PŘÍSLUŠENSTVÍ DN PRŮMĚRU PŘES 25 DO 40 MM</t>
  </si>
  <si>
    <t>742P13</t>
  </si>
  <si>
    <t>ZATAŽENÍ KABELU DO CHRÁNIČKY - KABEL DO 4 KG/M</t>
  </si>
  <si>
    <t>R203105</t>
  </si>
  <si>
    <t>ZATAŽENÍ KABELU (CHRÁNIČKY) DO KABELOVODU</t>
  </si>
  <si>
    <t>R203106</t>
  </si>
  <si>
    <t>R203107</t>
  </si>
  <si>
    <t>75IG11</t>
  </si>
  <si>
    <t>TYČ UZEMŇOVACÍ</t>
  </si>
  <si>
    <t>75IG51</t>
  </si>
  <si>
    <t>VEDENÍ UZEMŇOVACÍ NA POVRCHU Z FEZN DRÁTU DO 120 MM2</t>
  </si>
  <si>
    <t>R203108</t>
  </si>
  <si>
    <t>PŘEPĚŤOVÁ OCHRANA LINKY RS485</t>
  </si>
  <si>
    <t>Položka obsahuje dodávku, montáž a související drobný materiál</t>
  </si>
  <si>
    <t>R203109</t>
  </si>
  <si>
    <t>PŘEPĚŤOVÁ OCHRANA ETHERNET</t>
  </si>
  <si>
    <t>R203110</t>
  </si>
  <si>
    <t>DEMONTÁŽ STÁVAJÍCÍHO INFORMAČNÍHO SYSTÉMU</t>
  </si>
  <si>
    <t>R203111</t>
  </si>
  <si>
    <t xml:space="preserve">  PS 20-32</t>
  </si>
  <si>
    <t>Žst. Roudnice n.L., kamerový systém</t>
  </si>
  <si>
    <t>PS 20-32</t>
  </si>
  <si>
    <t>R203201</t>
  </si>
  <si>
    <t>1. Položka obsahuje:    
 – vytyčení nové trasy vedení na stěně či v terénu    
2. Položka neobsahuje:    
 X    
3. Způsob měření:    
Udává se v km vybourané rýhy</t>
  </si>
  <si>
    <t>R203202</t>
  </si>
  <si>
    <t>1. Položka obsahuje:    
 – Geodetické zaměření trasy. Dále obsahuje cenu za pom. mechanismy včetně všech ostatních vedlejších nákladů.    
2. Položka neobsahuje:    
 X    
3. Způsob měření:    
Udává se v km</t>
  </si>
  <si>
    <t>Kamerový systém</t>
  </si>
  <si>
    <t>75L421</t>
  </si>
  <si>
    <t>KAMERA DIGITÁLNÍ (IP) PEVNÁ</t>
  </si>
  <si>
    <t>75L424</t>
  </si>
  <si>
    <t>KAMERA DIGITÁLNÍ (IP) SW LICENCE</t>
  </si>
  <si>
    <t>75L431</t>
  </si>
  <si>
    <t>KAMERA DIGITÁLNÍ (IP) DOME PEVNÁ</t>
  </si>
  <si>
    <t>75L434</t>
  </si>
  <si>
    <t>KAMERA DIGITÁLNÍ (IP) DOME SW LICENCE</t>
  </si>
  <si>
    <t>75L483</t>
  </si>
  <si>
    <t>PŘÍSLUŠENSTVÍ KS - DRŽÁK PRO KAMEROVÝ KRYT (KAMERU)</t>
  </si>
  <si>
    <t>75L454</t>
  </si>
  <si>
    <t>KAMEROVÝ SERVER - ZÁZNAMOVÉ ZAŘÍZENÍ, DO 64 KAMER (HW, SW, LICENCE)</t>
  </si>
  <si>
    <t>75L457</t>
  </si>
  <si>
    <t>KAMEROVÝ SERVER - HDD PŘES 2 TB, PRO PROVOZ 24/7</t>
  </si>
  <si>
    <t>75L461</t>
  </si>
  <si>
    <t>KLIENSTKÉ PRACOVIŠTĚ - DODÁVKA</t>
  </si>
  <si>
    <t>75L46W</t>
  </si>
  <si>
    <t>KLIENSTKÉ PRACOVIŠTĚ - DOPLNĚNÍ HW, SW, LICENCE</t>
  </si>
  <si>
    <t>75L471</t>
  </si>
  <si>
    <t>MONITOR LCD DO 27"</t>
  </si>
  <si>
    <t>R203203</t>
  </si>
  <si>
    <t>ÚPRAVA STOLU V DK PRO UMÍSTĚNÍ KLIENTSKÉHO PRACOVIŠTĚ (POLICE)</t>
  </si>
  <si>
    <t>Technická specifikace položky zahrnuje dodávku, montáž a drobný materiál</t>
  </si>
  <si>
    <t>75JB13</t>
  </si>
  <si>
    <t>DATOVÝ ROZVADĚČ 19" 600X600 DO 47 U</t>
  </si>
  <si>
    <t>75JB1X</t>
  </si>
  <si>
    <t>DATOVÝ ROZVADĚČ 19" 600X600 - MONTÁŽ</t>
  </si>
  <si>
    <t>75K331</t>
  </si>
  <si>
    <t>ZÁLOŽNÍ ZDROJ UPS 230 V DO 3000 VA - DODÁVKA</t>
  </si>
  <si>
    <t>75K33X</t>
  </si>
  <si>
    <t>ZÁLOŽNÍ ZDROJ UPS 230 V DO 3000 VA - MONTÁŽ</t>
  </si>
  <si>
    <t>R203204</t>
  </si>
  <si>
    <t>PANEL ZÁSUVEK 230VAC DO 19" SKŘÍNĚ</t>
  </si>
  <si>
    <t>75JA51</t>
  </si>
  <si>
    <t>ROZVADĚČ STRUKT. KABELÁŽE, ORGANIZAR-DODÁVKA</t>
  </si>
  <si>
    <t>75JA5X</t>
  </si>
  <si>
    <t>ROZVADĚČ STRUKT. KABELÁŽE, MONTÁŽ ORGANIZARU, PATCHPANELU</t>
  </si>
  <si>
    <t>R203205</t>
  </si>
  <si>
    <t>DATOVÁ INFRASTRUKTURA LAN, PRŮMYSLOVÝ RINGSWITCH L2 - do 10X SFP SLOT</t>
  </si>
  <si>
    <t>R203206</t>
  </si>
  <si>
    <t>DATOVÁ INFRASTRUKTURA LAN, SWITCH ETHERNET L3 - 48X10/100/1000 POE + 8X SFP SLOT</t>
  </si>
  <si>
    <t>R203207</t>
  </si>
  <si>
    <t>DATOVÁ INFRASTRUKTURA LAN, PRŮMYSLOVÝ RINGSWITCH - L2 4X10/100 PoE + 2XUPLINK</t>
  </si>
  <si>
    <t>R203208</t>
  </si>
  <si>
    <t>R203209</t>
  </si>
  <si>
    <t>DATOVÁ INFRASTRUKTURA LAN, PRŮMYSLOVÝ RINGSWITCH - L2 16X10/100 + 2XUPLINK</t>
  </si>
  <si>
    <t>75M967</t>
  </si>
  <si>
    <t>DATOVÁ INFRASTRUKTURA LAN, MEDIAKONVERTOR - ETHERNET, SAMOSTATNÝ</t>
  </si>
  <si>
    <t>75L487</t>
  </si>
  <si>
    <t>PŘÍSLUŠENSTVÍ KS - INJECTOR PRO POE</t>
  </si>
  <si>
    <t>75L482</t>
  </si>
  <si>
    <t>PŘÍSLUŠENSTVÍ KS - PŘEPĚŤOVÁ OCHRANA PRO KS</t>
  </si>
  <si>
    <t>75IEE4</t>
  </si>
  <si>
    <t>OPTICKÝ ROZVADĚČ 19" PROVEDENÍ 48 VLÁKEN</t>
  </si>
  <si>
    <t>744613</t>
  </si>
  <si>
    <t>JISTIČ JEDNOPÓLOVÝ (10 KA) OD 13 DO 20 A</t>
  </si>
  <si>
    <t>75H141</t>
  </si>
  <si>
    <t>STOŽÁR (SLOUP) OCELOVÝ DO 10 M</t>
  </si>
  <si>
    <t>743161</t>
  </si>
  <si>
    <t>OSVĚTLOVACÍ STOŽÁR - ÚPRAVA PRO MONTÁŽ PŘÍDAVNÉHO ZAŘÍZENÍ (ROZHLAS, KAMERA, ČIDLO APOD.)</t>
  </si>
  <si>
    <t>741111</t>
  </si>
  <si>
    <t>KRABICE (ROZVODKA) INSTALAČNÍ PŘÍSTROJOVÁ PRÁZDNÁ</t>
  </si>
  <si>
    <t>702512</t>
  </si>
  <si>
    <t>PRŮRAZ ZDIVEM (PŘÍČKOU) ZDĚNÝM TLOUŠŤKY PŘES 45 DO 60 CM</t>
  </si>
  <si>
    <t>Kabelizace KS</t>
  </si>
  <si>
    <t>R203210</t>
  </si>
  <si>
    <t>Metalický patchcord Cat.5E FTP/STP</t>
  </si>
  <si>
    <t>Technická specifikace položky zahrnuje dodávku a montáž</t>
  </si>
  <si>
    <t>75IB11</t>
  </si>
  <si>
    <t>MIKROTRUBIČKA DO 10/8 MM</t>
  </si>
  <si>
    <t>75IB31</t>
  </si>
  <si>
    <t>MIKROTRUBIČKA ZODOLNĚNÁ DO 10/5,5 MM</t>
  </si>
  <si>
    <t>75I921</t>
  </si>
  <si>
    <t>OPTOTRUBKA HDPE S LANKEM PRŮMĚRU DO 40 MM</t>
  </si>
  <si>
    <t>703442</t>
  </si>
  <si>
    <t>ELEKTROINSTALAČNÍ TRUBKA OCELOVÁ VČETNĚ UPEVNĚNÍ A PŘÍSLUŠENSTVÍ DN PRŮMĚRU PŘES 25 DO 40 MM</t>
  </si>
  <si>
    <t>Kamerový systém - SW, měření, zkoušení, nastavení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</si>
  <si>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</si>
  <si>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</si>
  <si>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</si>
  <si>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</si>
  <si>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</si>
  <si>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</si>
  <si>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</si>
  <si>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</si>
  <si>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75L495</t>
  </si>
  <si>
    <t>LICENCE PRO PŘIPOJENÍ KAMERY DO SYSTÉMU KAC</t>
  </si>
  <si>
    <t>75L496</t>
  </si>
  <si>
    <t>PŘIPOJENÍ KAMEROVÉHO SYSTÉMU DO KAC - KONFIGURAČNÍ PRÁCE</t>
  </si>
  <si>
    <t>75L4A1</t>
  </si>
  <si>
    <t>DEMONTÁŽ KAMEROVÉHO SYSTÉMU DO 25 PRVKŮ</t>
  </si>
  <si>
    <t>74665C</t>
  </si>
  <si>
    <t>PŘIPOJENÍ, OŽIVENÍ A ZPROVOZNĚNÍ PŘENOSOVÉ CESTY V OBJEKTU ŽST</t>
  </si>
  <si>
    <t>DDTS</t>
  </si>
  <si>
    <t>75O972</t>
  </si>
  <si>
    <t>DDTS ŽDC, VYBAVENÁ SKŘÍŇ PRO DDTS ROZVADĚČOVÁ NA PODSTAVCI VÝŠKY DO 2000 MM</t>
  </si>
  <si>
    <t>R203211</t>
  </si>
  <si>
    <t>DDTS ŽDC, VYBAVENÍ DDTS DO DATOVÉHO ROZVADĚČE</t>
  </si>
  <si>
    <t>1. Položka obsahuje:     
- dodávku vybavení RDD do připravené prázdné skříně vč. upevňovacího materiálu, veškerý podružný materiál (např. zásuvkový panel, DIN Lišty, kabelové žlaby, svorkovnice, rozjištění, kabelové propoje v rámci RDD, osvětlení...)     
 2. Způsob měření:    
Udává se počet kusů kompletní práce.</t>
  </si>
  <si>
    <t>75O97X</t>
  </si>
  <si>
    <t>DDTS ŽDC, VYBAVENÁ SKŘÍŇ PRO DDTS - MONTÁŽ</t>
  </si>
  <si>
    <t>1. Položka obsahuje:    
 - kompletní montáž (oživení, konfigurace, nastavení a uvedení do provozu) rozvaděče pro DDTS a souvisejícího příslušenství včetně drobného montážního materiálu    
 - veškeré potřebné mechanizmy, včetně obsluhy, náklady na mzdy a přibližné (průměrné) náklady na pořízení potřebných materiálů    
 2. Položka neobsahuje:    
X    
 3. Způsob měření:    
Udává se počet kusů kompletní práce.</t>
  </si>
  <si>
    <t>R203212</t>
  </si>
  <si>
    <t>DDTS ŽDC, ZAŘÍZENÍ VE SKŘÍNI PRO DDTS - MONTÁŽ</t>
  </si>
  <si>
    <t>1. Položka obsahuje:    
 - kompletní montáž (oživení, konfigurace, nastavení a uvedení do provozu) rozvaděče DDTS a souvisejícího příslušenství včetně drobného montážního materiálu    
 - veškeré potřebné mechanizmy, včetně obsluhy, náklady na mzdy a přibližné (průměrné) náklady na pořízení potřebných materiálů    
 2. Položka neobsahuje:    
X    
 3. Způsob měření:    
Udává se počet kusů kompletní práce.</t>
  </si>
  <si>
    <t>75O911</t>
  </si>
  <si>
    <t>DDTS ŽDC, INTEGRAČNÍ KONCENTRÁTOR</t>
  </si>
  <si>
    <t>75O912</t>
  </si>
  <si>
    <t>DDTS ŽDC, ŘÍDICÍ STANICE PLC DO 24XDI / 24XDO / 12XAI</t>
  </si>
  <si>
    <t>75O913</t>
  </si>
  <si>
    <t>DDTS ŽDC, ŘÍDICÍ STANICE PLC DO 48XDI / 48XDO / 24XAI</t>
  </si>
  <si>
    <t>75O915</t>
  </si>
  <si>
    <t>DDTS ŽDC, PŘEVODNÍK M-BUS/ ETHERNET</t>
  </si>
  <si>
    <t>75O916</t>
  </si>
  <si>
    <t>DDTS ŽDC, MODUL VYHODNOCENÍ VÝPADKU NAPĚTÍ</t>
  </si>
  <si>
    <t>75O918</t>
  </si>
  <si>
    <t>DDTS ŽDC, SNÍMAČ TEPLOTY A VLHKOSTI</t>
  </si>
  <si>
    <t>123</t>
  </si>
  <si>
    <t>75O91A</t>
  </si>
  <si>
    <t>DDTS ŽDC, KOMUNIKAČNÍ PŘEVODNÍK</t>
  </si>
  <si>
    <t>124</t>
  </si>
  <si>
    <t>75O91X</t>
  </si>
  <si>
    <t>DDTS ŽDC, MONTÁŽ</t>
  </si>
  <si>
    <t>125</t>
  </si>
  <si>
    <t>75O942</t>
  </si>
  <si>
    <t>DDTS ŽDC, INTEGRACE OSV</t>
  </si>
  <si>
    <t>126</t>
  </si>
  <si>
    <t>75O946</t>
  </si>
  <si>
    <t>DDTS ŽDC, INTEGRACE RDD</t>
  </si>
  <si>
    <t>127</t>
  </si>
  <si>
    <t>75O947</t>
  </si>
  <si>
    <t>DDTS ŽDC, INTEGRACE OSE</t>
  </si>
  <si>
    <t>128</t>
  </si>
  <si>
    <t>75O948</t>
  </si>
  <si>
    <t>DDTS ŽDC, INTEGRACE ROZ</t>
  </si>
  <si>
    <t>129</t>
  </si>
  <si>
    <t>75O94A</t>
  </si>
  <si>
    <t>DDTS ŽDC, INTEGRACE KAM</t>
  </si>
  <si>
    <t>130</t>
  </si>
  <si>
    <t>75O94B</t>
  </si>
  <si>
    <t>DDTS ŽDC, INTEGRACE AKTIVNÍHO PRVKU PŘENOSOVÉHO SYSTÉMU LTDS</t>
  </si>
  <si>
    <t>131</t>
  </si>
  <si>
    <t>132</t>
  </si>
  <si>
    <t>75O94F</t>
  </si>
  <si>
    <t>DDTS ŽDC, INTEGRACE VYT</t>
  </si>
  <si>
    <t>133</t>
  </si>
  <si>
    <t>R203213</t>
  </si>
  <si>
    <t>DDTS ŽDC, INTEGRACE ČIDLA VLHKOSTI A TEPLOTY</t>
  </si>
  <si>
    <t>1. Položka obsahuje:     
- SW integraci jiného (nekategorizovaného) TLS, dle specifikace v TZ    
- licence s potřebnými protokoly MODBUS, DBNet, S-Net, IEC 60870-5-104 atd.     
- parametrizaci a naplnění datových, technologických, telemetrických a řídicích struktur DDTS ŽDC    
- náklady na mzdy    
- programátorské práce včetně potřebného vybavení    
2. Položka neobsahuje:    
 X    
3. Způsob měření:    
Udává se počet kusů kompletní konstrukce nebo práce.</t>
  </si>
  <si>
    <t>134</t>
  </si>
  <si>
    <t>75O94E</t>
  </si>
  <si>
    <t>DDTS ŽDC, INTEGRACE NAPÁJECÍHO ZDROJE</t>
  </si>
  <si>
    <t>135</t>
  </si>
  <si>
    <t>75O94I</t>
  </si>
  <si>
    <t>DDTS ŽDC, INTEGRACE EE</t>
  </si>
  <si>
    <t>136</t>
  </si>
  <si>
    <t>R203214</t>
  </si>
  <si>
    <t>ZHOTOVENÍ SERVISNÍ DATOVÉ ZÁSUVKY</t>
  </si>
  <si>
    <t>Viz textová a výkresová část projektové dokumentace</t>
  </si>
  <si>
    <t>1. Položka obsahuje:    
 - kompletní montáž a dodávku jedné servisní zásuvky LTDS nebo TDS a souvisejícího příslušenství včetně drobného montážního materiálu    
 - veškeré potřebné mechanizmy, včetně obsluhy, náklady na mzdy a přibližné (průměrné) náklady na pořízení potřebných materiálů    
 2. Položka neobsahuje:    
 X    
 3. Způsob měření:    
 Udává se počet kusů kompletní práce.</t>
  </si>
  <si>
    <t>137</t>
  </si>
  <si>
    <t>75O951</t>
  </si>
  <si>
    <t>DDTS ŽDC, PŘIPOJENÍ INK DO INS</t>
  </si>
  <si>
    <t>138</t>
  </si>
  <si>
    <t>746649</t>
  </si>
  <si>
    <t>PLC PRO AUTOMATIZACI - ZDROJ POMOCNÉHO NAPĚTÍ 24 V DC, MAX. 10 A</t>
  </si>
  <si>
    <t>139</t>
  </si>
  <si>
    <t>75K621</t>
  </si>
  <si>
    <t>AKUMULÁTOROVÁ BATERIE DO 500 VAH - DODÁVKA</t>
  </si>
  <si>
    <t>140</t>
  </si>
  <si>
    <t>75K62X</t>
  </si>
  <si>
    <t>AKUMULÁTOROVÁ BATERIE DO 500 VAH - MONTÁŽ</t>
  </si>
  <si>
    <t>141</t>
  </si>
  <si>
    <t>R203215</t>
  </si>
  <si>
    <t>MĚNIČ NAPĚTÍ 48 V DC/ 24V DC DO 500 VA - PRŮMYSLOVÉ PROVEDENÍ</t>
  </si>
  <si>
    <t>1. Položka obsahuje:    
 – dodávku a montáž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</si>
  <si>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142</t>
  </si>
  <si>
    <t>143</t>
  </si>
  <si>
    <t>144</t>
  </si>
  <si>
    <t>145</t>
  </si>
  <si>
    <t>146</t>
  </si>
  <si>
    <t>R203216</t>
  </si>
  <si>
    <t>METALICKÝ PATCHCORD FTP CAT6</t>
  </si>
  <si>
    <t>147</t>
  </si>
  <si>
    <t>R203217</t>
  </si>
  <si>
    <t>PŘEPĚŤOVÁ OCHRANA DATOVÉHO KABELU</t>
  </si>
  <si>
    <t>1. Položka obsahuje:    
 – veškeré příslušentsví    
 – kompletní montáž    
2. Položka neobsahuje:    
 X    
3. Způsob měření:    
Udává se počet kusů kompletní konstrukce nebo práce.</t>
  </si>
  <si>
    <t>148</t>
  </si>
  <si>
    <t>R203218</t>
  </si>
  <si>
    <t>OPTICKÝ PATCHCORD 4VL.160m</t>
  </si>
  <si>
    <t>149</t>
  </si>
  <si>
    <t>150</t>
  </si>
  <si>
    <t>75JA53</t>
  </si>
  <si>
    <t>ROZVADĚČ STRUKT. KABELÁŽE, PATCHPANEL, 24 ZÁSUVEK, DODÁVKA</t>
  </si>
  <si>
    <t>151</t>
  </si>
  <si>
    <t>152</t>
  </si>
  <si>
    <t>75JA55</t>
  </si>
  <si>
    <t>ROZVADĚČ STRUKT. KABELÁŽE, PATCHPANEL, ZÁSUVKA RJ45, DODÁVKA, MONTÁŽ, UKONČ. KABELU</t>
  </si>
  <si>
    <t>153</t>
  </si>
  <si>
    <t>R203219</t>
  </si>
  <si>
    <t>ZÁSUVKA RJ 45 VČETNĚ DRŽÁKU NA DIN, DODÁVKA A MONTÁŽ</t>
  </si>
  <si>
    <t>154</t>
  </si>
  <si>
    <t>75O966</t>
  </si>
  <si>
    <t>DDTS ŽDC, KONFIGURACE PŘENOSŮ DAT JEDNOTLIVÝCH TLS</t>
  </si>
  <si>
    <t>155</t>
  </si>
  <si>
    <t>75O952</t>
  </si>
  <si>
    <t>DDTS ŽDC, PARAMETRIZACE A NAPLNĚNÍ DATOVÝCH STRUKTUR</t>
  </si>
  <si>
    <t>156</t>
  </si>
  <si>
    <t>75O953</t>
  </si>
  <si>
    <t>DDTS ŽDC, ODZKOUŠENÍ PROGRAMOVÉHO VYBAVENÍ</t>
  </si>
  <si>
    <t>157</t>
  </si>
  <si>
    <t>75O954</t>
  </si>
  <si>
    <t>DDTS ŽDC, SYSTÉMOVÁ A DATOVÁ ANALÝZA TECHNOLOGICKÉHO MODELU</t>
  </si>
  <si>
    <t>158</t>
  </si>
  <si>
    <t>75O955</t>
  </si>
  <si>
    <t>DDTS ŽDC, ÚPRAVA A ODZKOUŠENÍ PROGRAMOVÝCH PROSTŘEDKŮ</t>
  </si>
  <si>
    <t>159</t>
  </si>
  <si>
    <t>75O958</t>
  </si>
  <si>
    <t>160</t>
  </si>
  <si>
    <t>75O959</t>
  </si>
  <si>
    <t>DDTS ŽDC, ZÁVĚREČNÁ ZKOUŠKA</t>
  </si>
  <si>
    <t>161</t>
  </si>
  <si>
    <t>75O926</t>
  </si>
  <si>
    <t>DDTS ŽDC, SW DOPLNĚNÍ TES</t>
  </si>
  <si>
    <t>162</t>
  </si>
  <si>
    <t>75O935</t>
  </si>
  <si>
    <t>DDTS ŽDC, SW PRO KLIENTA V IPDT</t>
  </si>
  <si>
    <t>163</t>
  </si>
  <si>
    <t>75O936</t>
  </si>
  <si>
    <t>DDTS ŽDC, ÚPRAVA DOTIKOVÉHO TERMINÁLU IPDT, PRO ZPŘÍSTUPNĚNÍ TECHNOLOGIE DDTS ŽDC</t>
  </si>
  <si>
    <t>164</t>
  </si>
  <si>
    <t>75O934</t>
  </si>
  <si>
    <t>DDTS ŽDC, SW DOPLNĚNÍ STACIONÁRNÍHO KLIENTA</t>
  </si>
  <si>
    <t>165</t>
  </si>
  <si>
    <t>75O932</t>
  </si>
  <si>
    <t>DDTS ŽDC, KLIENTSKÉ PRACOVIŠTĚ STACIONÁRNÍ</t>
  </si>
  <si>
    <t>166</t>
  </si>
  <si>
    <t>75O938</t>
  </si>
  <si>
    <t>DDTS ŽDC, KLIENTSKÉ PRACOVIŠTĚ TENKÝ KLIENT</t>
  </si>
  <si>
    <t>167</t>
  </si>
  <si>
    <t>75O939</t>
  </si>
  <si>
    <t>DDTS ŽDC, SW DOPLNĚNÍ TENKÉHO KLIENTA</t>
  </si>
  <si>
    <t>168</t>
  </si>
  <si>
    <t>75O93A</t>
  </si>
  <si>
    <t>DDTS ŽDC, KLIENTSKÉ PRACOVIŠTĚ MOBILNÍ</t>
  </si>
  <si>
    <t>169</t>
  </si>
  <si>
    <t>75O93B</t>
  </si>
  <si>
    <t>DDTS ŽDC, SW PRO MOBILNÍHO KLIENTA</t>
  </si>
  <si>
    <t>170</t>
  </si>
  <si>
    <t>75O93C</t>
  </si>
  <si>
    <t>DDTS ŽDC, SW DOPLNĚNÍ MOBILNÍHO KLIENTA</t>
  </si>
  <si>
    <t>171</t>
  </si>
  <si>
    <t>R203222</t>
  </si>
  <si>
    <t>DDTS ŽDC, INTEGRACE TLS DO INS</t>
  </si>
  <si>
    <t>1. Položka obsahuje:   
- SW integraci jednoho rozváděče nebo ústředny z technologického systému integrované ŽST/Zast. (EOV, OSV, EPS, EZS, ASHS, EPZ, …) do dvou integračních serverů DDTS ŽDC.  
- náklady na mzdy  
- programátorské práce  
2. Položka neobsahuje:  
 X  
3. Způsob měření:  
Udává se počet jednotlivých kusů integrovaných TLS do dvou InS.</t>
  </si>
  <si>
    <t>172</t>
  </si>
  <si>
    <t>R203220</t>
  </si>
  <si>
    <t>DDTS ŽDC, DOPLNĚNÍ, PARAMETRIZACE A KONFIGURACE SMS BRÁNY</t>
  </si>
  <si>
    <t>položka zahrnuje kompletní doplnění, parametrizaci, konfiguraci SW SMS brány o nové TLS a RDD v rámci stavby na telefony udržujících zaměstnanců DDTS ŽDC dle schválených TP a aktuální platné verze směrnice TS 2/2008 - ZSE v době zhotovení DSP</t>
  </si>
  <si>
    <t>173</t>
  </si>
  <si>
    <t>747705</t>
  </si>
  <si>
    <t>MANIPULACE NA ZAŘÍZENÍCH PROVÁDĚNÉ PROVOZOVATELEM</t>
  </si>
  <si>
    <t>174</t>
  </si>
  <si>
    <t>747706</t>
  </si>
  <si>
    <t>ZJIŠŤOVÁNÍ STÁVAJÍCÍHO STAVU ROZVODŮ NN</t>
  </si>
  <si>
    <t>175</t>
  </si>
  <si>
    <t>747301</t>
  </si>
  <si>
    <t>PROVEDENÍ PROHLÍDKY A ZKOUŠKY PRÁVNICKOU OSOBOU, VYDÁNÍ PRŮKAZU ZPŮSOBILOSTI</t>
  </si>
  <si>
    <t>176</t>
  </si>
  <si>
    <t>747701</t>
  </si>
  <si>
    <t>DOKONČOVACÍ MONTÁŽNÍ PRÁCE NA ELEKTRICKÉM ZAŘÍZENÍ</t>
  </si>
  <si>
    <t>177</t>
  </si>
  <si>
    <t>747703</t>
  </si>
  <si>
    <t>ZKUŠEBNÍ PROVOZ</t>
  </si>
  <si>
    <t>178</t>
  </si>
  <si>
    <t>747704</t>
  </si>
  <si>
    <t>ZAŠKOLENÍ OBSLUHY</t>
  </si>
  <si>
    <t>179</t>
  </si>
  <si>
    <t>74F323</t>
  </si>
  <si>
    <t>180</t>
  </si>
  <si>
    <t>181</t>
  </si>
  <si>
    <t>182</t>
  </si>
  <si>
    <t>R203221</t>
  </si>
  <si>
    <t>ZÁSUVKA INSTALAČNÍ JEDNODUCHÁ, MONTÁŽ NA DIN LIŠTU</t>
  </si>
  <si>
    <t>1. Položka obsahuje:    
 – kompletní přístroj vč. příslušenství    
2. Položka neobsahuje:    
 X    
3. Způsob měření:    
Udává se počet kusů kompletní konstrukce nebo práce.</t>
  </si>
  <si>
    <t>183</t>
  </si>
  <si>
    <t>744Q21</t>
  </si>
  <si>
    <t>SVODIČ PŘEPĚTÍ TYP 1+2 (TŘÍDA B+C) 1-2 PÓLOVÝ</t>
  </si>
  <si>
    <t>184</t>
  </si>
  <si>
    <t>744Q22</t>
  </si>
  <si>
    <t>SVODIČ PŘEPĚTÍ TYP 1+2 (TŘÍDA B+C) 3-4 PÓLOVÝ</t>
  </si>
  <si>
    <t>185</t>
  </si>
  <si>
    <t>744R35</t>
  </si>
  <si>
    <t>OZNAČOVACÍ ŠTÍTEK DO ROZVADĚČE NN</t>
  </si>
  <si>
    <t>186</t>
  </si>
  <si>
    <t>744R36</t>
  </si>
  <si>
    <t>OBAL NA VÝKRESY DO ROZVADĚČE NN</t>
  </si>
  <si>
    <t>187</t>
  </si>
  <si>
    <t>744R21</t>
  </si>
  <si>
    <t>UCPÁVKOVÁ VÝVODKA PRO KABEL O PRŮMĚRU DO 13 MM</t>
  </si>
  <si>
    <t>188</t>
  </si>
  <si>
    <t>744R23</t>
  </si>
  <si>
    <t>UCPÁVKOVÁ VÝVODKA PRO KABEL O PRŮMĚRU OD 14 DO 21 MM</t>
  </si>
  <si>
    <t>189</t>
  </si>
  <si>
    <t>742P15</t>
  </si>
  <si>
    <t>OZNAČOVACÍ ŠTÍTEK NA KABEL</t>
  </si>
  <si>
    <t>190</t>
  </si>
  <si>
    <t>748151</t>
  </si>
  <si>
    <t>BEZPEČNOSTNÍ TABULKA</t>
  </si>
  <si>
    <t>191</t>
  </si>
  <si>
    <t>192</t>
  </si>
  <si>
    <t>193</t>
  </si>
  <si>
    <t>194</t>
  </si>
  <si>
    <t>195</t>
  </si>
  <si>
    <t>196</t>
  </si>
  <si>
    <t>197</t>
  </si>
  <si>
    <t>742M11</t>
  </si>
  <si>
    <t>UKONČENÍ 7-12ŽÍLOVÉHO KABELU V ROZVADĚČI NEBO NA PŘÍSTROJI DO 2,5 MM2</t>
  </si>
  <si>
    <t>198</t>
  </si>
  <si>
    <t>742I21</t>
  </si>
  <si>
    <t>KABEL NN CU OVLÁDACÍ 19-24ŽÍLOVÝ DO 2,5 MM2</t>
  </si>
  <si>
    <t>199</t>
  </si>
  <si>
    <t>742N11</t>
  </si>
  <si>
    <t>UKONČENÍ 19-24ŽÍLOVÉHO KABELU V ROZVADĚČI NEBO NA PŘÍSTROJI DO 2,5 MM2</t>
  </si>
  <si>
    <t>200</t>
  </si>
  <si>
    <t>201</t>
  </si>
  <si>
    <t>202</t>
  </si>
  <si>
    <t>203</t>
  </si>
  <si>
    <t>204</t>
  </si>
  <si>
    <t>744711</t>
  </si>
  <si>
    <t>PROUDOVÝ CHRÁNIČ DVOUPÓLOVÝ (10 KA) DO 30 MA, DO 25 A</t>
  </si>
  <si>
    <t>205</t>
  </si>
  <si>
    <t>206</t>
  </si>
  <si>
    <t>703412</t>
  </si>
  <si>
    <t>ELEKTROINSTALAČNÍ TRUBKA PLASTOVÁ VČETNĚ UPEVNĚNÍ A PŘÍSLUŠENSTVÍ DN PRŮMĚRU PŘES 25 DO 40 MM</t>
  </si>
  <si>
    <t>207</t>
  </si>
  <si>
    <t>703512</t>
  </si>
  <si>
    <t>ELEKTROINSTALAČNÍ LIŠTA ŠÍŘKY PŘES 30 DO 60 MM</t>
  </si>
  <si>
    <t>208</t>
  </si>
  <si>
    <t>209</t>
  </si>
  <si>
    <t>703722</t>
  </si>
  <si>
    <t>KABELOVÁ PŘÍCHYTKA PRO ROZSAH UPNUTÍ OD 26 DO 50 MM</t>
  </si>
  <si>
    <t>210</t>
  </si>
  <si>
    <t>703752</t>
  </si>
  <si>
    <t>PROTIPOŽÁRNÍ UCPÁVKA STĚNOU/STROPEM, TL DO 50CM, DO EI 90 MIN.</t>
  </si>
  <si>
    <t>211</t>
  </si>
  <si>
    <t>212</t>
  </si>
  <si>
    <t>D.4</t>
  </si>
  <si>
    <t>Ostatní technologická zařízení</t>
  </si>
  <si>
    <t xml:space="preserve">  PS 40-10</t>
  </si>
  <si>
    <t>Výtahy na nástupiště a VB</t>
  </si>
  <si>
    <t>PS 40-10</t>
  </si>
  <si>
    <t>1-33-M</t>
  </si>
  <si>
    <t>MONTÁŽE DOPRAVAVNÍCH ZAŘÍZENÍ, SKLAD.ZAŘÍZENÍ A VAH - 1.nástupiště</t>
  </si>
  <si>
    <t>R POL 2</t>
  </si>
  <si>
    <t>V1 - SAMOOBSLUŽNÝ OSOBNÍ VÝTAH NA 1. NÁSTUPIŠTĚ</t>
  </si>
  <si>
    <t>KPL</t>
  </si>
  <si>
    <t>3/3 stanice průchozí, nosnost 1000 kg, 1m/s, zdvih 4250 mm, kabina 1100/2100/2100 mm</t>
  </si>
  <si>
    <t>položka zahrnuje dodávku a montáž předepsaného výtahu - viz specifikace výtahu v PD a technická zpráva</t>
  </si>
  <si>
    <t>1-95</t>
  </si>
  <si>
    <t>RŮZNÉ DOKONČUJÍCÍ KONSTRUKCE A PRÁCE POZEMNÍCH STAVEB - 1.nástupiště</t>
  </si>
  <si>
    <t>R POL 1</t>
  </si>
  <si>
    <t>STAVEBNÍ PŘÍPOMOCE PRO VÝTAH</t>
  </si>
  <si>
    <t>montážní háky, montážní lešení, přívod energie atd.</t>
  </si>
  <si>
    <t>položka zahrnuje:dodávku veškerého materiálu potřebného pro instalaci výtahu dle pořadavku doadvatele, předepsanou úpravu, začištění a úklid po provedení prací, potřebné lešení a podpěrné a zajišťovací  konstrukce</t>
  </si>
  <si>
    <t>2-33-M</t>
  </si>
  <si>
    <t>MONTÁŽE DOPRAVAVNÍCH ZAŘÍZENÍ, SKLAD.ZAŘÍZENÍ A VAH - 2.nástupiště</t>
  </si>
  <si>
    <t>R POL 3</t>
  </si>
  <si>
    <t>V2 - SAMOOBSLUŽNÝ OSOBNÍ VÝTAH NA 2. NÁSTUPIŠTĚ</t>
  </si>
  <si>
    <t>2/2 stanice průchozí, nosnost 1150 kg, 1m/s, zdvih 4380 mm, kabina 1100/2100/2100 mm</t>
  </si>
  <si>
    <t>2-95</t>
  </si>
  <si>
    <t>RŮZNÉ DOKONČUJÍCÍ KONSTRUKCE A PRÁCE POZEMNÍCH STAVEB - 2.nástupiště</t>
  </si>
  <si>
    <t>3-33-M</t>
  </si>
  <si>
    <t>MONTÁŽE DOPRAVAVNÍCH ZAŘÍZENÍ, SKLAD.ZAŘÍZENÍ A VAH - 3.nástupiště</t>
  </si>
  <si>
    <t>R POL 4</t>
  </si>
  <si>
    <t>V3 - SAMOOBSLUŽNÝ OSOBNÍ VÝTAH NA 3. NÁSTUPIŠTĚ</t>
  </si>
  <si>
    <t>3-95</t>
  </si>
  <si>
    <t>RŮZNÉ DOKONČUJÍCÍ KONSTRUKCE A PRÁCE POZEMNÍCH STAVEB - 3.nástupiště</t>
  </si>
  <si>
    <t>E.1.1.1</t>
  </si>
  <si>
    <t>Železniční svršek</t>
  </si>
  <si>
    <t xml:space="preserve">  SO 10-10.1</t>
  </si>
  <si>
    <t>SO 10-10.1</t>
  </si>
  <si>
    <t>0</t>
  </si>
  <si>
    <t>Všeobecné konstrukce a práce</t>
  </si>
  <si>
    <t>015150</t>
  </si>
  <si>
    <t>POPLATKY ZA LIKVIDACŮ ODPADŮ NEKONTAMINOVANÝCH - 17 05 08 ŠTĚRK Z KOLEJIŠTĚ (ODPAD PO RECYKLACI)</t>
  </si>
  <si>
    <t>1: 2088.757; dle VK/9.1</t>
  </si>
  <si>
    <t>Technická specifikace odpovídá příslušné cenové soustavě</t>
  </si>
  <si>
    <t>015510</t>
  </si>
  <si>
    <t>POPLATKY ZA LIKVIDACŮ ODPADŮ NEBEZPEČNÝCH - 17 05 07* LOKÁLNĚ ZNEČIŠTĚNÝ ŠTĚRK A ZEMINA Z KOLEJIŠTĚ (VÝHYBKY)</t>
  </si>
  <si>
    <t>1: 510,175; dle VK/9.2</t>
  </si>
  <si>
    <t>015520</t>
  </si>
  <si>
    <t>POPLATKY ZA LIKVIDACŮ ODPADŮ NEBEZPEČNÝCH - 17 02 04* ŽELEZNIČNÍ PRAŽCE DŘEVĚNÉ</t>
  </si>
  <si>
    <t>1: 308,000*0,072; dle VK/9.3, přepočet na tuny (72 kg/ks)</t>
  </si>
  <si>
    <t>015210</t>
  </si>
  <si>
    <t>POPLATKY ZA LIKVIDACŮ ODPADŮ NEKONTAMINOVANÝCH - 17 01 01 ŽELEZNIČNÍ PRAŽCE BETONOVÉ</t>
  </si>
  <si>
    <t>1: 1914,000*0,260; dle VK/9.4, přepočet na tuny (260 kg/ks)</t>
  </si>
  <si>
    <t>015250</t>
  </si>
  <si>
    <t>POPLATKY ZA LIKVIDACŮ ODPADŮ NEKONTAMINOVANÝCH - 17 02 03 POLYETYLÉNOVÉ PODLOŽKY (ŽEL. SVRŠEK)</t>
  </si>
  <si>
    <t>1: 0,400; dle VK/9.6</t>
  </si>
  <si>
    <t>015260</t>
  </si>
  <si>
    <t>POPLATKY ZA LIKVIDACŮ ODPADŮ NEKONTAMINOVANÝCH - 07 02 99 PRYŽOVÉ PODLOŽKY (ŽEL. SVRŠEK)</t>
  </si>
  <si>
    <t>1: 0,809; dle VK/9.7</t>
  </si>
  <si>
    <t>POPLATKY ZA LIKVIDACŮ ODPADŮ NEKONTAMINOVANÝCH - 17 01 01 BETON Z DEMOLIC OBJEKTŮ, ZÁKLADŮ TV</t>
  </si>
  <si>
    <t>1: 25,000; dle VK/9.8 (betonové zarážedlo) 
2: 4,131; dle VK/9.9 (výstroj)</t>
  </si>
  <si>
    <t>Komunikace</t>
  </si>
  <si>
    <t>58303</t>
  </si>
  <si>
    <t>KRYT ZE SINIČNÍCH DÍLCŮ (PANELŮ) TL 210MM</t>
  </si>
  <si>
    <t>1: 450,000*3,0; dle VK/7.10, (provizorní komunikace v koleji 5) převod z m na m2</t>
  </si>
  <si>
    <t>18110</t>
  </si>
  <si>
    <t>ÚPRAVA PLÁNĚ SE ZHUTNĚNÍM V HORNINĚ TŘ. I</t>
  </si>
  <si>
    <t>1: 450,000*4,0; dle VK/7.10, (provizorní komunikace v koleji 5) převod z m na m2</t>
  </si>
  <si>
    <t>45157</t>
  </si>
  <si>
    <t>PODKLADNÍ A VÝPLŇOVÉ VRSTVY Z KAMENIVA TĚŽENÉHO</t>
  </si>
  <si>
    <t>1: 450,000*3,5*0,05; dle VK/7.10, (pískové lože pro betonové panely) převod z m na m3</t>
  </si>
  <si>
    <t>502941</t>
  </si>
  <si>
    <t>ZŘÍZENÍ KONSTRUKČNÍ VRSTVY TĚLESA ŽELEZNIČNÍHO SPODKU Z GEOTEXTILIE</t>
  </si>
  <si>
    <t>113168</t>
  </si>
  <si>
    <t>ODSTRANĚNÍ KRYTU ZPEVNĚNÝCH PLOCH ZE SILNIČNÍCH DÍLCŮ, ODVOZ DO 20KM</t>
  </si>
  <si>
    <t>1: 450,000*3,0*0.21; dle VK/7.10, (provizorní komunikace v koleji 5) převod z m na m3</t>
  </si>
  <si>
    <t>Kolejové lože</t>
  </si>
  <si>
    <t>512550</t>
  </si>
  <si>
    <t>KOLEJOVÉ LOŽE - ZŘÍZENÍ Z KAMENIVA HRUBÉHO DRCENÉHO (ŠTĚRK)</t>
  </si>
  <si>
    <t>1: 3360,158; dle VK/2.1</t>
  </si>
  <si>
    <t>513550</t>
  </si>
  <si>
    <t>KOLEJOVÉ LOŽE - DOPLNĚNÍ Z KAMENIVA HRUBÉHO DRCENÉHO (ŠTĚRK)</t>
  </si>
  <si>
    <t>1: 2273,913; dle VK/2.2 (směrová a výšková úprava) 
2: 1961,251; dle VK/2.3 (výměna pražců)</t>
  </si>
  <si>
    <t>Zřízení železničního svršku</t>
  </si>
  <si>
    <t>524352</t>
  </si>
  <si>
    <t>KOLEJ 60 E2 DLOUHÉ PASY, ROZD. ""U"", BEZSTYKOVÁ, PR. BET. BEZPODKLADNICOVÝ, UP. PRUŽNÉ</t>
  </si>
  <si>
    <t>1: 297,883; dle VK/3.1</t>
  </si>
  <si>
    <t>525362</t>
  </si>
  <si>
    <t>KOLEJ 60 E2 REGENEROVANÁ, ROZD. "U", BEZSTYKOVÁ, PR. BET. BEZPODKLADNICOVÝ UŽITÝ, UP. PRUŽNÉ</t>
  </si>
  <si>
    <t>1: 116,000; dle VK/3.2 (užitý materiál vyzískaný v rámci stavby)</t>
  </si>
  <si>
    <t>524372</t>
  </si>
  <si>
    <t>KOLEJ 60 E2 DLOUHÉ PASY, ROZD. ""U"", BEZSTYKOVÁ, PR. BET. VÝHYBKOVÝ KRÁTKÝ, UP. PRUŽNÉ</t>
  </si>
  <si>
    <t>1: 24,278; dle VK/3.4</t>
  </si>
  <si>
    <t>524392</t>
  </si>
  <si>
    <t>KOLEJ 60 E2 DLOUHÉ PASY, ROZD. ""U"", BEZSTYKOVÁ, PR. BET. VÝHYBKOVÝ DLOUHÝ, UP. PRUŽNÉ</t>
  </si>
  <si>
    <t>1: 16,800; dle VK/3.3</t>
  </si>
  <si>
    <t>529352</t>
  </si>
  <si>
    <t>KOLEJ 49 E1 DLOUHÉ PASY, ROZD. "U", BEZSTYKOVÁ, PR. BET. BEZPODKLADNICOVÝ, UP. PRUŽNÉ</t>
  </si>
  <si>
    <t>1: 814,662; dle VK/3.5, pražce odlehčené (250kg)</t>
  </si>
  <si>
    <t>529372</t>
  </si>
  <si>
    <t>KOLEJ 49 E1 DLOUHÉ PASY, ROZD. ""U"", BEZSTYKOVÁ, PR. BET. VÝHYBKOVÝ KRÁTKÝ, UP. PRUŽNÉ</t>
  </si>
  <si>
    <t>1: 5,400; dle VK/3.6</t>
  </si>
  <si>
    <t>R52D241</t>
  </si>
  <si>
    <t>KOLEJ R 65 REGENEROVANÁ, ROZD. "D", BEZSTYKOVÁ, PR. BET. PODKLADNICOVÝ UŽITÝ, UP. PRUŽNÉ</t>
  </si>
  <si>
    <t>1: 99,469; dle VK/3.7, kolejnice a pražce vyzískány v rámci této stavby 
2: pružné upevnění</t>
  </si>
  <si>
    <t>52A241</t>
  </si>
  <si>
    <t>KOLEJ 49 E1 REGENEROVANÁ, ROZD. "D", BEZSTYKOVÁ, PR. BET. PODKLADNICOVÝ UŽITÝ, UP. TUHÉ</t>
  </si>
  <si>
    <t>1: 363,000; dle VK/3.8, kolejnice a pražce vyzískány v rámci této stavby</t>
  </si>
  <si>
    <t>Výhybky a výhybkové konstrukce</t>
  </si>
  <si>
    <t>5331C3</t>
  </si>
  <si>
    <t>J 60 1:12-500, PR. BET., UP. PRUŽNÉ</t>
  </si>
  <si>
    <t>1: 1,000; dle VK/4.1 
2: srdcovka ZMB3</t>
  </si>
  <si>
    <t>533173</t>
  </si>
  <si>
    <t>J 60 1:9-300, PR. BET., UP. PRUŽNÉ</t>
  </si>
  <si>
    <t>1: 1,000; dle VK/4.2 
2: srdcovka ZMB3</t>
  </si>
  <si>
    <t>539214</t>
  </si>
  <si>
    <t>ZVLÁŠTNÍ VYBAVENÍ VÝHYBEK, LIS 60 E2 TEPELNĚ NEOPRACOVANÝ OHNUTÝ</t>
  </si>
  <si>
    <t>1: 4,000; dle VK/5.5</t>
  </si>
  <si>
    <t>539540</t>
  </si>
  <si>
    <t>ZVLÁŠTNÍ VYBAVENÍ VÝHYBEK, ČELISŤOVÝ ZÁVĚR</t>
  </si>
  <si>
    <t>1: (1,000+1,000)*2; dle VK/(4.1+4.2) x 2, dva kusy/výh.</t>
  </si>
  <si>
    <t>539710</t>
  </si>
  <si>
    <t>ZVLÁŠTNÍ VYBAVENÍ VÝHYBEK, PŘÍPLATEK ZA KONSTRUKCI A VÝROBU OBLOUKOVÉ VÝHYBKY</t>
  </si>
  <si>
    <t>1: 1,000; dle VK/4.2</t>
  </si>
  <si>
    <t>539551</t>
  </si>
  <si>
    <t>ZVLÁŠTNÍ VYBAVENÍ VÝHYBEK, PRODLOUŽENÍ KLUZNÉ STOLIČKY PRO SNÍMAČ POLOHY JAZYKŮ</t>
  </si>
  <si>
    <t>PÁR</t>
  </si>
  <si>
    <t>1: 2,000; dle VK/4.7</t>
  </si>
  <si>
    <t>Úpravy drážního svršku</t>
  </si>
  <si>
    <t>542121</t>
  </si>
  <si>
    <t>SMĚROVÉ A VÝŠKOVÉ VYROVNÁNÍ KOLEJE NA PRAŽCÍCH BETONOVÝCH DO 0,05 M</t>
  </si>
  <si>
    <t>1: 3879,761; dle VK/7.3</t>
  </si>
  <si>
    <t>542211</t>
  </si>
  <si>
    <t>SMĚROVÉ A VÝŠKOVÉ VYROVNÁNÍ VÝHYBKOVÉ KONSTRUKCE NA PRAŽCÍCH DŘEVĚNÝCH DO 0,05 M</t>
  </si>
  <si>
    <t>1: 150,000; dle VK/7.5</t>
  </si>
  <si>
    <t>542221</t>
  </si>
  <si>
    <t>SMĚROVÉ A VÝŠKOVÉ VYROVNÁNÍ VÝHYBKOVÉ KONSTRUKCE NA PRAŽCÍCH BETONOVÝCH DO 0,05 M</t>
  </si>
  <si>
    <t>1: 280,000; dle VK/7.4</t>
  </si>
  <si>
    <t>543152</t>
  </si>
  <si>
    <t>VÝMĚNA SPOJITÁ PRAŽCŮ BETONOVÝCH BEZPODKLADNICOVÝCH, UPEVNĚNÍ PRUŽNÉ</t>
  </si>
  <si>
    <t>1: 2783,000; dle VK/7.6</t>
  </si>
  <si>
    <t>543241</t>
  </si>
  <si>
    <t>VÝMĚNA JEDNOTLIVÉHO PRAŽCE BETONOVÉHO PODKLADNICOVÉHO REGENEROVANÉHO, UPEVNĚNÍ TUHÉ</t>
  </si>
  <si>
    <t>1: 659,000; dle VK/7.8 (pražce vyzískané v rámci stavby)</t>
  </si>
  <si>
    <t>543312</t>
  </si>
  <si>
    <t>VÝMĚNA KOLEJNICE 60 E2 SPOJITĚ</t>
  </si>
  <si>
    <t>1: 734,000; dle VK/7.7</t>
  </si>
  <si>
    <t>543411</t>
  </si>
  <si>
    <t>VÝMĚNA UPEVNĚNÍ (ŠROUBŮ, SPON, SVĚREK, KROUŽKŮ) TUHÉHO</t>
  </si>
  <si>
    <t>1: 166,700*1,64; dle VK/7.9, převod z m na páry, uvažováno rozdělení "d", podložky samostatnou položkou</t>
  </si>
  <si>
    <t>543430</t>
  </si>
  <si>
    <t>VÝMĚNA PODLOŽEK POD KOLEJNICEMI</t>
  </si>
  <si>
    <t>1: 166,700*1,64; dle VK/7.9, převod z m na páry, uvažováno rozdělení "d", upevnění samostatnou položkou</t>
  </si>
  <si>
    <t>545111</t>
  </si>
  <si>
    <t>SVAR KOLEJNIC (STEJNÉHO TVARU) 60 E2, R 65 JEDNOTLIVĚ</t>
  </si>
  <si>
    <t>1: (2,000+1,000+1,000)*2; dle VK/3.9 + 3.10 + 3.11, zavaření přechodových kolejnic na straně UIC60 nebo R65, převod z sady na kusy 
2: 10,000; dle situace a přílohy č. 4 VK, závěrné svary</t>
  </si>
  <si>
    <t>545112</t>
  </si>
  <si>
    <t>SVAR KOLEJNIC (STEJNÉHO TVARU) 60 E2, R 65 SPOJITĚ</t>
  </si>
  <si>
    <t>1: 68,000; dle VK/6.1, BK 
2: 12,000; dle VK/6.3, BK 
3: 28,000; dle VK/6.4, svařování výhybek 
4: (2,000+4,000+4,000)*2; dle VK/5.1+5.2+5.4, zavaření LISů 60E2 (LISy v kusech) 
5: -10,000; odpočet závěrných svarů</t>
  </si>
  <si>
    <t>545121</t>
  </si>
  <si>
    <t>SVAR KOLEJNIC (STEJNÉHO TVARU) 49 E1, T JEDNOTLIVĚ</t>
  </si>
  <si>
    <t>1: (2,000+1,000)*2; dle VK/3.9 + 3.10, zavaření přechodových kolejnic na straně 49E1 
2: 8,000; dle situace a příloha č. 4 VK, závěrné svary 
3: 6,000*2; dle VK/5.3, zavaření LISů 49E1 (LISy v kusech)</t>
  </si>
  <si>
    <t>545122</t>
  </si>
  <si>
    <t>SVAR KOLEJNIC (STEJNÉHO TVARU) 49 E1, T SPOJITĚ</t>
  </si>
  <si>
    <t>1: 64,000; dle VK/6.2, BK 
2: 28,000; dle VK/6.5, svařování výhybek 
2: -8,000; odpočet závěrných svarů</t>
  </si>
  <si>
    <t>545210</t>
  </si>
  <si>
    <t>SVAR PŘECHODOVÝ (PŘECHODOVÁ KOLEJNICE) 49 E1/60 E2</t>
  </si>
  <si>
    <t>1: 2,000*2; dle VK/3.9</t>
  </si>
  <si>
    <t>545220</t>
  </si>
  <si>
    <t>SVAR PŘECHODOVÝ (PŘECHODOVÁ KOLEJNICE) 49 E1/R 65</t>
  </si>
  <si>
    <t>1: 1,000*2; dle VK/3.10</t>
  </si>
  <si>
    <t>545240</t>
  </si>
  <si>
    <t>SVAR PŘECHODOVÝ (PŘECHODOVÁ KOLEJNICE) 60 E2/R 65</t>
  </si>
  <si>
    <t>1: 1,000*2; dle VK/3.11 (přechodová kolejnice) 
2: 1,000*2; dle VK/3.12 (přechodový svar)</t>
  </si>
  <si>
    <t>549210</t>
  </si>
  <si>
    <t>PRAŽCOVÁ KOTVA V NOVĚ ZŘIZOVANÉ KOLEJI</t>
  </si>
  <si>
    <t>1: 154,000; dle VK/3.13</t>
  </si>
  <si>
    <t>549311</t>
  </si>
  <si>
    <t>ZRUŠENÍ A ZNOVUZŘÍZENÍ BEZSTYKOVÉ KOLEJE NA NEDEMONTOVANÝCH ÚSECÍCH V KOLEJI</t>
  </si>
  <si>
    <t>1: 778,000; dle VK/6.7</t>
  </si>
  <si>
    <t>R549510</t>
  </si>
  <si>
    <t>ŘEZÁNÍ KOLEJNIC BEZ OHLEDU NA TVAR</t>
  </si>
  <si>
    <t>1: 2*2*4,000; dle VK/3.9-11, řezy pro vevaření přechodových kolejnic 
2: (10,000+8,000); řezy pro závěrné svary  
3: (2,000+4,000+6,000+4,000)*2; dle VK/5.1-5.4, řezy pro vevaření LISů (LISy v kusech)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</si>
  <si>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</si>
  <si>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541521</t>
  </si>
  <si>
    <t>PODÉLNÝ POSUN BETONOVÉHO PRAŽCE V OSE KOLEJE</t>
  </si>
  <si>
    <t>1: 8,000; dle VK/4.3, úprava polohy dlouhých výhybkových pražců výh. č. 31 
2: 26,000; dle VK/7.11, úprava polohy bet. pražců v oblasti tativodních šachet 
3: 21,000; dle VK/7.11, úprava polohy šachet v oblastivyústění trativodů pod kolejí č. 6 
4: podrobnosti viz TZ</t>
  </si>
  <si>
    <t>543420</t>
  </si>
  <si>
    <t>VÝMĚNA PODKLADNIC</t>
  </si>
  <si>
    <t>1: 8,000; dle VK/4.3, převrtání podkladnic dlouhých výhybkových pražců (podvařené) výh. č. 31 
2: 9,000; dle VK/4.4, výměna podkladnic plochých na úklonové krtátkých výh. pražců výh. č. 31 
3: podrobnosti viz TZ</t>
  </si>
  <si>
    <t>544</t>
  </si>
  <si>
    <t>Izolované styky</t>
  </si>
  <si>
    <t>544311</t>
  </si>
  <si>
    <t>IZOLOVANÝ STYK LEPENÝ STANDARDNÍ DÉLKY (3,4-8,0 M), TEPELNĚ OPRACOVANÝ, TVARU 60 E2 NEBO R 65</t>
  </si>
  <si>
    <t>1: 2,000; dle VK/5.1 (hlavní koleje)</t>
  </si>
  <si>
    <t>544321</t>
  </si>
  <si>
    <t>IZOLOVANÝ STYK LEPENÝ STANDARDNÍ DÉLKY (3,4-8,0 M), TEPELNĚ NEOPRACOVANÝ, TVARU 60 E2 NEBO R 65</t>
  </si>
  <si>
    <t>1: 4,000; dle VK/5.2 
2: 4,000; dle VK/5.4 
3: 4,000; dle VK/5.5 (výhybkový LIS ohnutý)</t>
  </si>
  <si>
    <t>544322</t>
  </si>
  <si>
    <t>IZOLOVANÝ STYK LEPENÝ STANDARDNÍ DÉLKY (3,4-8,0 M), TEPELNĚ NEOPRACOVANÝ, TVARU 49 E1</t>
  </si>
  <si>
    <t>1: 6,000; dle VK/5.3</t>
  </si>
  <si>
    <t>Slaboproud</t>
  </si>
  <si>
    <t>1: 4; dle VK/4.5</t>
  </si>
  <si>
    <t>R75C8C1mj</t>
  </si>
  <si>
    <t>MEZIKOLEJOVÁ LANOVÁ PROPOJKA DLOUHÁ (DO 3 LAN) - DODÁVKA</t>
  </si>
  <si>
    <t>1: 4, dle VK/4.6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</si>
  <si>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  
2. Položka neobsahuje:  
 X  
3. Způsob měření:  
Udává se v ks kompletní konstrukce nebo práce.</t>
  </si>
  <si>
    <t>R75C8C7mj</t>
  </si>
  <si>
    <t>MEZIKOLEJOVÁ LANOVÁ PROPOJKA DLOUHÁ (DO 3 LAN) - MONTÁŽ</t>
  </si>
  <si>
    <t>1. Položka obsahuje:  
 – rozměření místa připojení, případné vyvrtání otvorů, montáž mezikolejové lanové propojky  
 – montáž mezikolejové lanové propojky se všemi pomocnými a doplňujícími pracemi a součástmi, případné použití mechanizmů, včetně dopravy ze skladu k místu montáže  
2. Položka neobsahuje:  
 X  
3. Způsob měření:  
Udává se v ks kompletní konstrukce nebo práce.</t>
  </si>
  <si>
    <t>Doplňující konstrukce a práce na železnici</t>
  </si>
  <si>
    <t>922501</t>
  </si>
  <si>
    <t>ZARÁŽEDLO DYNAMICKÉ</t>
  </si>
  <si>
    <t>1: 1; dle VK/7.2</t>
  </si>
  <si>
    <t>R925920mj</t>
  </si>
  <si>
    <t>DRÁŽNÍ STEZKY Z JINÉHO MATERIÁLU TL. PŘES 50 MM</t>
  </si>
  <si>
    <t>1: 1025,670; dle VK/2.4, stávající materiál frakce 31,5/63</t>
  </si>
  <si>
    <t>1. Položka obsahuje:  
 - kompletní provedení konstrukce s dodáním materiálu  
 - urovnání povrchu do předepsaného tvaru, případně i ruční hutnění a výplň nerovností a prohlubní  
 - zhutnění na předepsanou míru bez ohledu na způsob provádění  
 - příplatky za ztížené podmínky vyskytující se při zřízení drážních stezek, např. za překážky na straně koleje ap.  
3. Způsob měření:  
Měří se průřezová plocha ve dvou příčných profilech a násobí se vzdáleností mezi těmito profily.</t>
  </si>
  <si>
    <t>R925110</t>
  </si>
  <si>
    <t>DRÁŽNÍ STEZKY Z DRTI TL. DO 50 MM</t>
  </si>
  <si>
    <t>1: 3383,750; dle VK/2.5, frakce 4/8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</si>
  <si>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  
3. Způsob měření:  
Měří se horní pochozí plocha bez ohledu na tvar dosypávek pod drážní stezkou.</t>
  </si>
  <si>
    <t>923131</t>
  </si>
  <si>
    <t>NÁMEZNÍK</t>
  </si>
  <si>
    <t>1: 4,000; dle VK/8.10</t>
  </si>
  <si>
    <t>923311</t>
  </si>
  <si>
    <t>PŘEDVĚSTNÍK N - TROJÚHELNÍKOVÝ ŠTÍT</t>
  </si>
  <si>
    <t>1: 4,000; dle VK/8.1</t>
  </si>
  <si>
    <t>923341</t>
  </si>
  <si>
    <t>RYCHLOSTNÍK N - TABULE</t>
  </si>
  <si>
    <t>1: 7,000; dle VK/8.2 
2: 2,000; dle VK/8.3, zdvojená tabule</t>
  </si>
  <si>
    <t>923342</t>
  </si>
  <si>
    <t>RYCHLOSTNÍK N - TABULE Z UŽITÉHO MATERIÁLU</t>
  </si>
  <si>
    <t>1: 6,000; dle VK/8.4 (přesunuté v rámci stavby)</t>
  </si>
  <si>
    <t>923441</t>
  </si>
  <si>
    <t>NÁVĚST "POSUN ZAKÁZÁN"</t>
  </si>
  <si>
    <t>1: 1,000; dle VK/8.6</t>
  </si>
  <si>
    <t>923451</t>
  </si>
  <si>
    <t>NÁVĚST "ZKRÁCENÁ VZDÁLENOST"</t>
  </si>
  <si>
    <t>1: 2,000; dle VK/8.5 (zkrácená vzdálenost) 
1: 1,000; dle VK/8.7 (tabulka se šipkou)</t>
  </si>
  <si>
    <t>923821</t>
  </si>
  <si>
    <t>SLOUPEK DN 60 PRO NÁVĚST</t>
  </si>
  <si>
    <t>1: 10,000; dle VK/8.9</t>
  </si>
  <si>
    <t>923921</t>
  </si>
  <si>
    <t>ZAJIŠŤOVACÍ ZNAČKA HŘEBOVÁ (H) NA NÁSTUPIŠTI</t>
  </si>
  <si>
    <t>1: 2,000; dle VK/8.11 (vrtule v základu TV) 
2: 5,000; dle VK/8.12 (v nástupištích)</t>
  </si>
  <si>
    <t>923931</t>
  </si>
  <si>
    <t>ZAJIŠŤOVACÍ ZNAČKA KONZOLOVÁ (K) NA SLOUPU TRAKČNÍHO STOŽÁRU</t>
  </si>
  <si>
    <t>1: 10,000; dle VK/8.14</t>
  </si>
  <si>
    <t>923941</t>
  </si>
  <si>
    <t>ZAJIŠŤOVACÍ ZNAČKA KONZOLOVÁ (K) VČETNĚ OCELOVÉHO SLOUPKU</t>
  </si>
  <si>
    <t>1: 10,000; dle VK/8.13</t>
  </si>
  <si>
    <t>Bourání, demontáže, odstranění drážních konstrukcí - vyjma úzkokolejek</t>
  </si>
  <si>
    <t>965010</t>
  </si>
  <si>
    <t>ODSTRANĚNÍ KOLEJOVÉHO LOŽE A DRÁŽNÍCH STEZEK</t>
  </si>
  <si>
    <t>1: 797,335; dle VK/1.1 
2: odvoz na skládku odpadů TKO Úpohlavy, místa stavby průměrně 28km 
3: 2925,670; dle VK/1.2 (část štěrku využito v rámci stavby) 
4: bez odvozu na skládku odpadů 
5: 250,700; dle VK/1.3 (kontaminovaný) 
6: odvoz na skládku LADEO Lukavec, místa stavby průměrně 21km 
7: 363,086; dle VK/1.4 (odstranění štěrku ručně bez sejmutí kol. roštu - výměna bet. pražců) 
8: odvoz na skládku odpadů TKO Úpohlavy, místa stavby průměrně 28km</t>
  </si>
  <si>
    <t>965021</t>
  </si>
  <si>
    <t>ODSTRANĚNÍ KOLEJOVÉHO LOŽE A DRÁŽNÍCH STEZEK - ODVOZ NA SKLÁDKU</t>
  </si>
  <si>
    <t>M3KM</t>
  </si>
  <si>
    <t>1: (797,335+363,086)*28; dle VK/1.1+1.4, m3 x km 
2: 250,700*21; dle VK/1.3, m3 x km</t>
  </si>
  <si>
    <t>965112</t>
  </si>
  <si>
    <t>DEMONTÁŽ KOLEJE NA BETONOVÝCH PRAŽCÍCH DO KOLEJOVÝCH POLÍ S ODVOZEM NA MONTÁŽNÍ ZÁKLADNU BEZ NÁSLEDNÉHO ROZEBRÁNÍ</t>
  </si>
  <si>
    <t>1: 479,000; dle VK/1.7 (demontáž koleje v místě podchodu a kabelovodu a koleje 5) 
2: odvoz na MZ v žst. Roudnice, z místa stavby prům. 3km</t>
  </si>
  <si>
    <t>965113</t>
  </si>
  <si>
    <t>DEMONTÁŽ KOLEJE NA BETONOVÝCH PRAŽCÍCH DO KOLEJOVÝCH POLÍ S ODVOZEM NA MONTÁŽNÍ ZÁKLADNU S NÁSLEDNÝM ROZEBRÁNÍM</t>
  </si>
  <si>
    <t>1: 1531,100; dle VK/1.6 
2: odvoz na MZ v žst. Roudnice, z místa stavby prům. 3km</t>
  </si>
  <si>
    <t>965116</t>
  </si>
  <si>
    <t>DEMONTÁŽ KOLEJE NA BETONOVÝCH PRAŽCÍCH - ODVOZ ROZEBRANÝCH SOUČÁSTÍ (Z MÍSTA DEMONTÁŽE NEBO Z MONTÁŽNÍ ZÁKLADNY) K LIKVIDACI</t>
  </si>
  <si>
    <t>1: 1531,100/2*(0,065*2)*3; dle VK/1.6, m x t/m x km, kolejnice R65 (cca 50%) 
2: 1531,100/2*(0,049*2)*3; dle VK/1.6, m x t/m x km, kolejnice S49 (cca 50%) 
3: 1531,100*(0,002*2*1,64)*3; dle VK/1.6, m x t/m x km, upevnění, uvažováno prům. rozdělení "d" 
4: sběrna Kovošrot Group Roudnice, z MZ v žst. Roudnice 3 km 
5: 1531,100*(0,260*1,64)*28; dle VK/1.6, m x t/m x km, bet. pražce, uvažováno prům. rozdělení "d" 
6: skládka TKO Úpohlavy, z MZ v žst. Roudnice 28 km 
7: 1531,100*(0,000180*1,64)*28; dle VK/1.6, m x t/m x km, PE podložky, uvažováno prům. rozdělení "d" 
8: 1531,100*(0,000364*1,64)*28; dle VK/1.6,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</si>
  <si>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965123</t>
  </si>
  <si>
    <t>DEMONTÁŽ KOLEJE NA DŘEVĚNÝCH PRAŽCÍCH DO KOLEJOVÝCH POLÍ S ODVOZEM NA MONTÁŽNÍ ZÁKLADNU S NÁSLEDNÝM ROZEBRÁNÍM</t>
  </si>
  <si>
    <t>1: 101,900; dle VK/1.5 
2: odvoz na MZ v žst. Roudnice, z místa stavby prům. 3km</t>
  </si>
  <si>
    <t>965126</t>
  </si>
  <si>
    <t>DEMONTÁŽ KOLEJE NA DŘEVĚNÝCH PRAŽCÍCH - ODVOZ ROZEBRANÝCH SOUČÁSTÍ (Z MÍSTA DEMONTÁŽE NEBO Z MONTÁŽNÍ ZÁKLADNY) K LIKVIDACI</t>
  </si>
  <si>
    <t>1: 101,900/2*(0,065*2)*3; dle VK/1.5, m x t/m x km, kolejnice R65 (cca 50%) 
2: 101,900/2*(0,049*2)*3; dle VK/1.5, m x t/m x km, kolejnice S49 (cca 50%) 
3: 101,900*(0,002*2*1,64)*3; dle VK/1.5, m x t/m x km, upevnění, uvažováno prům. rozdělení "d" 
4: sběrna Kovošrot Group Roudnice, z MZ v žst. Roudnice 3 km 
5: 101,900*(0,072*1,64)*21; dle VK/1.5, m x t/m x km, bet. pražce, uvažováno prům. rozdělení "d" 
6: skládka LADEO Lukavec, z MZ v žst. Roudnice 21 km 
7: 101,900*(0,000180*1,64)*28; dle VK/1.5, m x t/m x km, PE podložky, uvažováno prům. rozdělení "d" 
8: 101,900*(0,000364*1,64)*28; dle VK/1.5,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</si>
  <si>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965212</t>
  </si>
  <si>
    <t>DEMONTÁŽ VÝHYBKOVÉ KONSTRUKCE NA BETONOVÝCH PRAŽCÍCH DO KOLEJOVÝCH POLÍ S ODVOZEM NA MONTÁŽNÍ ZÁKLADNU BEZ NÁSLEDNÉHO ROZEBRÁNÍ</t>
  </si>
  <si>
    <t>1: 49,846; dle VK/1.9 (bez rozebrání) 
2: odvoz na MZ v žst. Roudnice, z místa stavby prům. 3km</t>
  </si>
  <si>
    <t>965223</t>
  </si>
  <si>
    <t>DEMONTÁŽ VÝHYBKOVÉ KONSTRUKCE NA DŘEVĚNÝCH PRAŽCÍCH DO KOLEJOVÝCH POLÍ S ODVOZEM NA MONTÁŽNÍ ZÁKLADNU S NÁSLEDNÝM ROZEBRÁNÍM</t>
  </si>
  <si>
    <t>1: 249.762; dle VK/1.8 
2: odvoz na MZ v žst. Roudnice, z místa stavby prům. 3km</t>
  </si>
  <si>
    <t>965226</t>
  </si>
  <si>
    <t>DEMONTÁŽ VÝHYBKOVÉ KONSTRUKCE NA DŘEVĚNÝCH PRAŽCÍCH - ODVOZ ROZEBRANÝCH SOUČÁSTÍ (Z MÍSTA DEMONTÁŽE NEBO Z MONTÁŽNÍ ZÁKLADNY) K LIKVIDACI</t>
  </si>
  <si>
    <t>1: 112,237*(0,065*2)*3; dle VK/1.8, m x t/m x km, kolejnice R65 
2: 137,525*(0,049*2)*3; dle VK/1.8, m x t/m x km, kolejnice S49 
3: 249.762*(0,002*2*1,64)*3; dle VK/1.8, m x t/m x km, upevnění, uvažováno prům. rozdělení "d" 
4: sběrna Kovošrot Group Roudnice, z MZ v žst. Roudnice 3 km 
5: 249.762*(0,072*1,64)*21; dle VK/1.8, m x t/m x km, bet. pražce, uvažováno prům. rozdělení "d" 
6: skládka LADEO Lukavec, z MZ v žst. Roudnice 21 km 
7: 249.762*(0,000180*1,64)*28; dle VK/1.8, m x t/m x km, PE podložky, uvažováno prům. rozdělení "d" 
8: 249.762*(0,000364*1,64)*28; dle VK/1.8, m x t/m x km, pryžové podložky, uvažováno prům. rozdělení "d" 
9: skládka TKO Úpohlavy, z MZ v žst. Roudnice 28 km 
10: z hlediska dopravy v rozpočtu uvažován odvoz veškerého materiálu, i když některý materiál (zejména kolejnice) bude po regeneraci použit zpět - fakturace dle skutečnosti</t>
  </si>
  <si>
    <t>965431</t>
  </si>
  <si>
    <t>ODSTRANĚNÍ ZARÁŽEDLA BETONOVÉHO</t>
  </si>
  <si>
    <t>1: 1; dle VK/1.10</t>
  </si>
  <si>
    <t>965432</t>
  </si>
  <si>
    <t>ODSTRANĚNÍ ZARÁŽEDLA BETONOVÉHO - ODVOZ (NA LIKVIDACI ODPADŮ NEBO JINÉ URČENÉ MÍSTO)</t>
  </si>
  <si>
    <t>1: 25,000*28; dle VK/1.10, t x km 
2: odvoz na skládku odpadů TKO Úpohlavy, z místa stavby prům. 28km</t>
  </si>
  <si>
    <t>965831</t>
  </si>
  <si>
    <t>DEMONTÁŽ NÁMEZNÍKU</t>
  </si>
  <si>
    <t>1: 5,000; dle VK/1.13 
2: skládka TKO Úpohlavy - z místa stavby prům. 28 km</t>
  </si>
  <si>
    <t>965832</t>
  </si>
  <si>
    <t>DEMONTÁŽ NÁMEZNÍKU - ODVOZ (NA LIKVIDACI ODPADŮ NEBO JINÉ URČENÉ MÍSTO)</t>
  </si>
  <si>
    <t>1:5,000*0,056*10; dle VK/1.13, ks x t/ks x km, bet. námezník 
2: skládka TKO Úpohlavy - z místa stavby prům. 28 km</t>
  </si>
  <si>
    <t>965841</t>
  </si>
  <si>
    <t>DEMONTÁŽ JAKÉKOLIV NÁVĚSTI</t>
  </si>
  <si>
    <t>1: 14,000; dle VK/1.14, rychlostníky, předvěstníky 
2: sběrna Metallplast recykling Bohosudov, z místa stavby prům. 5 km</t>
  </si>
  <si>
    <t>965842</t>
  </si>
  <si>
    <t>DEMONTÁŽ JAKÉKOLIV NÁVĚSTI - ODVOZ (NA LIKVIDACI ODPADŮ NEBO JINÉ URČENÉ MÍSTO)</t>
  </si>
  <si>
    <t>1: 0.082*3; dle VK/1.17, t x km (ocelové části) 
2: sběrna Kovošrot Group Roudnice, z MZ v žst. Roudnice 3 km 
3: 1.721*28; dle VK/1.16, t x km (betonový základ) 
4: skládka TKO Úpohlavy - z místa stavby prům. 28 km</t>
  </si>
  <si>
    <t>965851</t>
  </si>
  <si>
    <t>DEMONTÁŽ ZAJIŠŤOVACÍ ZNAČKY</t>
  </si>
  <si>
    <t>1: 30,000; dle VK/1.15 
2: skládka TKO Úpohlavy - z místa stavby prům. 28 km</t>
  </si>
  <si>
    <t>965852</t>
  </si>
  <si>
    <t>DEMONTÁŽ ZAJIŠŤOVACÍ ZNAČKY - ODVOZ (NA LIKVIDACI ODPADŮ NEBO JINÉ URČENÉ MÍSTO)</t>
  </si>
  <si>
    <t>1: 30*0,0,025*28; dle VK/1.15, ks x t/ks x km 
2: skládka TKO Úpohlavy - z místa stavby prům. 28 km</t>
  </si>
  <si>
    <t xml:space="preserve">  SO 10-10.2</t>
  </si>
  <si>
    <t>Železniční svršek, následná úprava</t>
  </si>
  <si>
    <t>SO 10-10.2</t>
  </si>
  <si>
    <t>1: (1797.492+199.919)*0.015; doplnění štěrku pro následnou úpravu, uvažováno v množství 0,015m3/m koleje</t>
  </si>
  <si>
    <t>549</t>
  </si>
  <si>
    <t>Následná úprava</t>
  </si>
  <si>
    <t>542312</t>
  </si>
  <si>
    <t>NÁSLEDNÁ ÚPRAVA SMĚROVÉHO A VÝŠKOVÉHO USPOŘÁDÁNÍ KOLEJE - PRAŽCE BETONOVÉ</t>
  </si>
  <si>
    <t>1: 297,883+156,000+16,800+24,278+814,662+5,400+99,469+383,000; dle VK/3.1-3.8</t>
  </si>
  <si>
    <t>542322</t>
  </si>
  <si>
    <t>NÁSLEDNÁ ÚPRAVA SMĚROVÉHO A VÝŠKOVÉHO USPOŘÁDÁNÍ VÝHYBKOVÉ KONSTRUKCE - PRAŽCE BETONOVÉ</t>
  </si>
  <si>
    <t>1: 199.919; dle VK/4.8</t>
  </si>
  <si>
    <t>E.1.1.2</t>
  </si>
  <si>
    <t>Železniční spodek</t>
  </si>
  <si>
    <t xml:space="preserve">  SO 10-11</t>
  </si>
  <si>
    <t>SO 10-11</t>
  </si>
  <si>
    <t>1: 3006,686*1,800; dle položek v kap. 12 (č. 5), m3 x t/m3 
2: (865,134+101,670)*1,800; dle položek v kap. 13, m3 x t/m3</t>
  </si>
  <si>
    <t>1: 20,000*2,600; dle VK/12.1, m3 x t/m3 
2: 20,000*2,400; dle VK/12.2, m3 x t/m3 
3: 5,000*2,400; dle VK/12.5, m3 x t/m3 
4: 100,000*0,4*2,400; dle VK/12.6, m x m3/m x t/m3</t>
  </si>
  <si>
    <t>02911</t>
  </si>
  <si>
    <t>OSTATNÍ POŽADAVKY - GEODETICKÉ ZAMĚŘENÍ</t>
  </si>
  <si>
    <t>HM</t>
  </si>
  <si>
    <t>1: Ověření funkčnosti, polohy a hloubky stávajícíh trativodů (viz TZ, kap. 3.5 a dle VK/13.3)</t>
  </si>
  <si>
    <t>zahrnuje veškeré náklady spojené s objednatelem požadovanými pracemi</t>
  </si>
  <si>
    <t>Odkopávky a prokopávky</t>
  </si>
  <si>
    <t>123731</t>
  </si>
  <si>
    <t>ODKOP PRO SPOD STAVBU SILNIC A ŽELEZNIC TŘ. I, ODVOZ DO 1KM</t>
  </si>
  <si>
    <t>1: 649,940+65,350; dle položek v kap. 17 (č. 13 a 14) 
2: odvoz na místní mezideponii</t>
  </si>
  <si>
    <t>123738</t>
  </si>
  <si>
    <t>ODKOP PRO SPOD STAVBU SILNIC A ŽELEZNIC TŘ. I, ODVOZ DO 20KM</t>
  </si>
  <si>
    <t>1: 3111,950+562,064+50,900; dle VK/1.1+4.1+14.1 
2: -715,290; odpočet výkopku, který půjde zpět (položka č. 4) 
3: Recyklační středisko SONO PLUS Želechovice, z místa stavby 24 km</t>
  </si>
  <si>
    <t>123739</t>
  </si>
  <si>
    <t>PŘÍPLATEK ZA DALŠÍ 1KM DOPRAVY ZEMINY</t>
  </si>
  <si>
    <t>1:  3006,686*4; dle položky č. 5, m3 x km (doprava nad 20km) 
2: Recyklační středisko SONO PLUS Želechovice, z místa stavby 24 km</t>
  </si>
  <si>
    <t>položka zahrnuje příplatek k vodorovnému přemístění zeminy za každý další 1km nad 20km</t>
  </si>
  <si>
    <t>12993</t>
  </si>
  <si>
    <t>ČIŠTĚNÍ POTRUBÍ DN DO 200MM</t>
  </si>
  <si>
    <t>1:817,900; dle VK/13.1</t>
  </si>
  <si>
    <t>12970</t>
  </si>
  <si>
    <t>ČIŠTĚNÍ KANALIZAČNÍCH ŠACHET</t>
  </si>
  <si>
    <t>1:817,900/40; dle VK/13.1, převod z m na ks (uvažováno šachty po 40m)</t>
  </si>
  <si>
    <t>Hloubené vykopávky</t>
  </si>
  <si>
    <t>132738</t>
  </si>
  <si>
    <t>HLOUBENÍ RÝH ŠÍŘ DO 2M PAŽ I NEPAŽ TŘ. I, ODVOZ DO 20KM</t>
  </si>
  <si>
    <t>1: 258,088; dle VK/7.1, svodné potrubí 
2: 13,983; dle VK/9.2, trativodní výusť 
3: 223,379; dle VK/11.2, chráničky 
4: Recyklační středisko SONO PLUS Želechovice, z místa stavby 24 km</t>
  </si>
  <si>
    <t>132739</t>
  </si>
  <si>
    <t>1:  495.450*4; dle položky č. 9, m3 x km (doprava nad 20km) 
2: Recyklační středisko SONO PLUS Želechovice, z místa stavby 24 km</t>
  </si>
  <si>
    <t>133738</t>
  </si>
  <si>
    <t>HLOUBENÍ ŠACHET ZAPAŽ I NEPAŽ TŘ. I, ODVOZ DO 20KM</t>
  </si>
  <si>
    <t>1: 101,670; dle VK/8.1, betonové šachty 
2: Recyklační středisko SONO PLUS Želechovice, z místa stavby 24 km</t>
  </si>
  <si>
    <t>133739</t>
  </si>
  <si>
    <t>1:  101,670*4; dle položky č. 11, m3 x km (doprava nad 20km) 
2: Recyklační středisko SONO PLUS Želechovice, z místa stavby 24 km</t>
  </si>
  <si>
    <t>Konstrukce ze zemin</t>
  </si>
  <si>
    <t>1: 243,250; dle VK/1.2, zýsyp propustným nenamrzavým materiálem, použita zemina z výkopu 
2: 230,925; dle VK/7.5, svodné potrubí, použita zemina z výkopu 
3: 178,703; dle VK/11.4, chráničky, použita zemina z výkopu</t>
  </si>
  <si>
    <t>17511</t>
  </si>
  <si>
    <t>OBSYP POTRUBÍ A OBJEKTŮ SE ZHUTNĚNÍM</t>
  </si>
  <si>
    <t>1: 65,350; dle VK/8.10, obsyp betonových šachet, použita zemina z výkopu</t>
  </si>
  <si>
    <t>17521</t>
  </si>
  <si>
    <t>OBSYP POTRUBÍ A OBJEKTŮ ZEMINOU BEZ ZHUT</t>
  </si>
  <si>
    <t>1: 44,676; dle VK/11.3, obsyp a zásyp chrániček ŠP</t>
  </si>
  <si>
    <t>Povrchové úpravy terénu (i vegetační)</t>
  </si>
  <si>
    <t>1: 6791,250; dle VK/1.4</t>
  </si>
  <si>
    <t>18210</t>
  </si>
  <si>
    <t>ÚPRAVA POVRCHŮ SROVNÁNÍM ÚZEMÍ</t>
  </si>
  <si>
    <t>1: 1297,000; dle VK/1.5, úprava terénu v místě demontované koleje - rozhrnutí štěrku</t>
  </si>
  <si>
    <t>Základy</t>
  </si>
  <si>
    <t>264315</t>
  </si>
  <si>
    <t>VRTY PRO PILOTY TŘ. III D DO 300MM</t>
  </si>
  <si>
    <t>1: 180,000; dle VK13.2.2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</si>
  <si>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</si>
  <si>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22694</t>
  </si>
  <si>
    <t>ZÁPOROVÉ PAŽENÍ Z KOVU DOČASNÉ</t>
  </si>
  <si>
    <t>1: 180,000*0,0426; dle VK/13.2.2, převod na t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</si>
  <si>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</si>
  <si>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</si>
  <si>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</si>
  <si>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1: 150,000; dle VK/13.2.3</t>
  </si>
  <si>
    <t>položka zahrnuje osazení pažin bez ohledu na druh, jejich opotřebení a jejich odstranění</t>
  </si>
  <si>
    <t>228172</t>
  </si>
  <si>
    <t>ODŘEZÁNÍ PILOT Z KOVOVÝCH DÍLCŮ</t>
  </si>
  <si>
    <t>1: 39,000; dle VK/13.2.1</t>
  </si>
  <si>
    <t>zahrnuje i vodorovnou dopravu a uložení na skládku (bez poplatku)</t>
  </si>
  <si>
    <t>21197</t>
  </si>
  <si>
    <t>OPLÁŠTĚNÍ ODVODŇOVACÍCH ŽEBER Z GEOTEXTILIE</t>
  </si>
  <si>
    <t>1: 3164,716; dle VK/6.7, opláštění trativodů</t>
  </si>
  <si>
    <t>212635</t>
  </si>
  <si>
    <t>TRATIVODY KOMPL Z TRUB Z PLAST HM DN DO 150MM, RÝHA TŘ I</t>
  </si>
  <si>
    <t>1: 1160,900; dle VK/6.2 
2: 5,000; dle VK/6.3, úseky s podbetonováním</t>
  </si>
  <si>
    <t>26155R</t>
  </si>
  <si>
    <t>JÁDROVÉ VRTY DIAMANTOVÝMI KORUNKAMI DO ŽELEZOBETONU, BETONU, DLAŽEB, KAMENE PRŮM. DO 300 MM</t>
  </si>
  <si>
    <t>1: 3,000*1,000; dle VK/14.3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</si>
  <si>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</si>
  <si>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Vodorovné konstrukce</t>
  </si>
  <si>
    <t>451312</t>
  </si>
  <si>
    <t>PODKLADNÍ A VÝPLŇOVÉ VRSTVY Z PROSTÉHO BETONU C12/15</t>
  </si>
  <si>
    <t>1: 3,331; dle VK/9.9, betonové lože pro dlažbu u vyústění</t>
  </si>
  <si>
    <t>45152</t>
  </si>
  <si>
    <t>PODKLADNÍ A VÝPLŇOVÉ VRSTVY Z KAMENIVA DRCENÉHO</t>
  </si>
  <si>
    <t>1: 2,496; dle VK/7.3, vyrovnávací vrstva pod svodné potrubí</t>
  </si>
  <si>
    <t>1: 0,942; dle VK/9.3, ŠP lože pod monolitické trativodní výústi</t>
  </si>
  <si>
    <t>465512</t>
  </si>
  <si>
    <t>DLAŽBY Z LOMOVÉHO KAMENE NA MC</t>
  </si>
  <si>
    <t>1: 31,087*0,25; dle VK/9.7, odláždění u výustí, převod z m2 na m3</t>
  </si>
  <si>
    <t>Konstrukční vrstvy tělesa železničního spodku</t>
  </si>
  <si>
    <t>501101</t>
  </si>
  <si>
    <t>ZŘÍZENÍ KONSTRUKČNÍ VRSTVY TĚLESA ŽELEZNIČNÍHO SPODKU ZE ŠTĚRKODRTI NOVÉ</t>
  </si>
  <si>
    <t>1: 1483,000; dle VK/3.1 
2: 100,750; dle VK/4.2, pro ZKPP</t>
  </si>
  <si>
    <t>501201</t>
  </si>
  <si>
    <t>ZŘÍZENÍ KONSTRUKČNÍ VRSTVY TĚLESA ŽELEZNIČNÍHO SPODKU Z DRCENÉHO KAMENIVA NOVÉ</t>
  </si>
  <si>
    <t>1: 100,750; dle VK/3.2  
2: 417,924; přesyp trativodů dle VK/6.8, kamenivo fr. 8/16</t>
  </si>
  <si>
    <t>501410</t>
  </si>
  <si>
    <t>ZŘÍZENÍ KONSTRUKČNÍ VRSTVY TĚLESA ŽELEZNIČNÍHO SPODKU ZE ZEMINY ZLEPŠENÉ (STABILIZOVANÉ) CEMENTEM</t>
  </si>
  <si>
    <t>1: 461,700*0,50; dle VK/4.3, ZKPP, z centra, převod z m2 na m3 
2: 50,890; dle VK/14.4, zásyp u vyústění trativodu skrz zeď</t>
  </si>
  <si>
    <t>502813</t>
  </si>
  <si>
    <t>ZŘÍZENÍ KONSTRUKČNÍ VRSTVY TĚLESA ŽELEZNIČNÍHO SPODKU Z ANTIVIBRAČNÍCH ROHOŽÍ VODOROVNÝCH TL. OD 21 DO 30 MM</t>
  </si>
  <si>
    <t>1: 223,720; dle VK/13.4</t>
  </si>
  <si>
    <t>502942</t>
  </si>
  <si>
    <t>ZŘÍZENÍ KONSTRUKČNÍ VRSTVY TĚLESA ŽELEZNIČNÍHO SPODKU Z GEOMŘÍŽKY</t>
  </si>
  <si>
    <t>1: 505,250; dle VK/3.3, výztužná geomříž 40 kN/m</t>
  </si>
  <si>
    <t>Všeobecné práce pro silnoproud a slaboproud</t>
  </si>
  <si>
    <t>1: 343,660; dle VK/11.1, DN 160 mm</t>
  </si>
  <si>
    <t>711</t>
  </si>
  <si>
    <t>Přidružená stavební výroba</t>
  </si>
  <si>
    <t>711131</t>
  </si>
  <si>
    <t>IZOLACE BĚŽNÝCH KONSTRUKCÍ PROTI VOLNĚ STÉKAJÍCÍ VODĚ ASFALTOVÝMI NÁTĚRY</t>
  </si>
  <si>
    <t>1: 85,378; dle VK/8.5, betonové šachty</t>
  </si>
  <si>
    <t>Potrubí</t>
  </si>
  <si>
    <t>87434</t>
  </si>
  <si>
    <t>POTRUBÍ Z TRUB PLASTOVÝCH ODPADNÍCH DN DO 200MM</t>
  </si>
  <si>
    <t>1: 146,265; dle VK/7.2, svodné potrubí</t>
  </si>
  <si>
    <t>89413</t>
  </si>
  <si>
    <t>ŠACHTY KANALIZAČNÍ Z BETON DÍLCŮ NA POTRUBÍ DN DO 200MM</t>
  </si>
  <si>
    <t>1: 16,000; dle VK/přílohy 6, včetně dna a vyrovnávací vrstvy</t>
  </si>
  <si>
    <t>894846</t>
  </si>
  <si>
    <t>ŠACHTY KANALIZAČNÍ PLASTOVÉ D 400MM</t>
  </si>
  <si>
    <t>1: 12,000; dle VK/5.2, jeden vstup 
2: 24,000; dle VK/5.1, dva vstupy</t>
  </si>
  <si>
    <t>89486</t>
  </si>
  <si>
    <t>ŠACHTY KANALIZAČNÍ PLASTOVÉ D 800MM</t>
  </si>
  <si>
    <t>1: 1,000; dle VK/5.3, čtyři vstupy</t>
  </si>
  <si>
    <t>89536</t>
  </si>
  <si>
    <t>DRENÁŽNÍ VÝUSŤ Z PROST BETONU</t>
  </si>
  <si>
    <t>1: 3,000; dle VK/9.1, C 30/37, XC4, XF3, včetně výztuže!</t>
  </si>
  <si>
    <t>899525</t>
  </si>
  <si>
    <t>OBETONOVÁNÍ POTRUBÍ Z PROSTÉHO BETONU DO C30/37</t>
  </si>
  <si>
    <t>1: 19,792; dle VK/7.4, obetonování svodného potrubí betonem C 30/37, XC4, XF3</t>
  </si>
  <si>
    <t>Lešení</t>
  </si>
  <si>
    <t>94190</t>
  </si>
  <si>
    <t>LEHKÉ PRACOVNÍ LEŠENÍ DO 1,5 KPA</t>
  </si>
  <si>
    <t>M3OP</t>
  </si>
  <si>
    <t>1: 9,000*6,0*1,0; dle VK/14.5, pracovní lešení výšky 6,0m</t>
  </si>
  <si>
    <t>Položka zahrnuje dovoz, montáž, údržbu, opotřebení (nájemné), demontáž, konzervaci, odvoz.</t>
  </si>
  <si>
    <t>966158</t>
  </si>
  <si>
    <t>BOURÁNÍ KONSTRUKCÍ Z PROST BETONU S ODVOZEM DO 20KM</t>
  </si>
  <si>
    <t>1: 20,000; dle VK/12.2, demolice bet. objektů malého rozsahu (podkladní betony, příkopy ap.) 
2: skládka TKO Úpohlavy, z místa stavby prům. 28 km</t>
  </si>
  <si>
    <t>96615B</t>
  </si>
  <si>
    <t>BOURÁNÍ KONSTRUKCÍ Z PROSTÉHO BETONU - DOPRAVA</t>
  </si>
  <si>
    <t>1: 20,000*2,400*8; dle položky č. 43, m3 x t/m3 x km, (doprava nad 20km) 
2: skládka TKO Úpohlavy, z místa stavby prům. 28 km</t>
  </si>
  <si>
    <t>Položka zahrnuje samostatnou dopravu suti a vybouraných hmot. Množství se určí jako součin hmotnosti [t] a požadované vzdálenosti [km].</t>
  </si>
  <si>
    <t>966168</t>
  </si>
  <si>
    <t>BOURÁNÍ KONSTRUKCÍ ZE ŽELEZOBETONU S ODVOZEM DO 20KM</t>
  </si>
  <si>
    <t>1: 20,000; dle VK/12.1, demolice základů ze železobetonu 
2: skládka TKO Úpohlavy, z místa stavby prům. 28 km</t>
  </si>
  <si>
    <t>96616B</t>
  </si>
  <si>
    <t>BOURÁNÍ KONSTRUKCÍ ZE ŽELEZOBETONU - DOPRAVA</t>
  </si>
  <si>
    <t>1: 20,000*2,600*8; dle položky č. 45, m3 x t/m3 x km, (doprava nad 20km) 
2: skládka TKO Úpohlavy, z místa stavby prům. 28 km</t>
  </si>
  <si>
    <t>96688</t>
  </si>
  <si>
    <t>VYBOURÁNÍ KANALIZAČ ŠACHET KOMPLETNÍCH</t>
  </si>
  <si>
    <t>1: 12,000; dle VK/12.4, plastové šachty 
2: 5,000; dle VK/12.5, 1 šachta = cca 1m3 
3: skládka TKO Úpohlavy, z místa stavby prům. 28 km</t>
  </si>
  <si>
    <t>969234</t>
  </si>
  <si>
    <t>VYBOURÁNÍ POTRUBÍ DN DO 200MM KANALIZAČ</t>
  </si>
  <si>
    <t>1: 383,000; dle VK/12.3, plastové potrubí trativodu DN 200 
2: skládka TKO Úpohlavy, z místa stavby prům. 28 km</t>
  </si>
  <si>
    <t>969245</t>
  </si>
  <si>
    <t>VYBOURÁNÍ POTRUBÍ DN DO 300MM KANALIZAČ</t>
  </si>
  <si>
    <t>1: 100,000; dle VK/12.6, odhadem cca 100 bm betonového potrubí trativodu DN 300 
2: skládka TKO Úpohlavy, z místa stavby prům. 28 km</t>
  </si>
  <si>
    <t xml:space="preserve">  SO 10-11.1</t>
  </si>
  <si>
    <t>Sanace tělesa nad podzemními prostory</t>
  </si>
  <si>
    <t>SO 10-11.1</t>
  </si>
  <si>
    <t>014112</t>
  </si>
  <si>
    <t>POPLATKY ZA SKLÁDKU TYP S-IO (INERTNÍ ODPAD)</t>
  </si>
  <si>
    <t>beton</t>
  </si>
  <si>
    <t>2,5*1,08=2,700 [A]</t>
  </si>
  <si>
    <t>zahrnuje veškeré poplatky provozovateli skládky související s uložením odpadu na skládce.</t>
  </si>
  <si>
    <t>R11090</t>
  </si>
  <si>
    <t>VŠEOBECNÉ VYKLIZENÍ OSTATNÍCH PLOCH</t>
  </si>
  <si>
    <t>vyklizení odpadu z prostor vodárny</t>
  </si>
  <si>
    <t>1=1,000 [A]</t>
  </si>
  <si>
    <t>zahrnuje odstranění všech překážek pro uskutečnění stavby</t>
  </si>
  <si>
    <t>Svislé konstrukce</t>
  </si>
  <si>
    <t>311325</t>
  </si>
  <si>
    <t>ZDI A STĚNY PODP A VOL ZE ŽELEZOBET DO C30/37</t>
  </si>
  <si>
    <t>C30/37 - XC3, XF2 - dobetonování komínů studny</t>
  </si>
  <si>
    <t>2*0,75*(1,2*0,3*2+0,6*0,3*2)+2*0,15*0,5*(1,5*2+1,2*2)=2,430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</si>
  <si>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</si>
  <si>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421325</t>
  </si>
  <si>
    <t>MOSTNÍ NOSNÉ DESKOVÉ KONSTRUKCE ZE ŽELEZOBETONU C30/37</t>
  </si>
  <si>
    <t>oprava správkovou hmotou třídy R4 do bednění - dobetonávka desky</t>
  </si>
  <si>
    <t>0,8*0,15*0,5=0,060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</si>
  <si>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</si>
  <si>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Úpravy povrchů, podlahy, výplně otvorů</t>
  </si>
  <si>
    <t>626111</t>
  </si>
  <si>
    <t>REPROFILACE PODHLEDŮ, SVISLÝCH PLOCH SANAČNÍ MALTOU JEDNOVRST TL 10MM</t>
  </si>
  <si>
    <t>sanace horních vstupních prostor+deska</t>
  </si>
  <si>
    <t>vstup 1 (50%): ((1,1+2,3+1,3)*0,65+4,05*2)*0,5=5,578 [A]  
vstup 2 (50%): ((1,1+2,15+1,3)*0,65+3,7*2)*0,5=5,179 [B]  
deska (50%): (0,8*4,3*2+0,15*(4,3+0,8*2))*0,5=3,883 [C]  
Celkem: A+B+C=14,640 [D]</t>
  </si>
  <si>
    <t>položka zahrnuje:    
dodávku veškerého materiálu potřebného pro předepsanou úpravu v předepsané kvalitě    
nutné vyspravení podkladu, případně zatření spar zdiva    
položení vrstvy v předepsané tloušťce    
potřebná lešení a podpěrné konstrukce</t>
  </si>
  <si>
    <t>626112</t>
  </si>
  <si>
    <t>REPROFILACE PODHLEDŮ, SVISLÝCH PLOCH SANAČNÍ MALTOU JEDNOVRST TL 20MM</t>
  </si>
  <si>
    <t>76796</t>
  </si>
  <si>
    <t>VRATA A VRÁTKA</t>
  </si>
  <si>
    <t>osazení mříží do vstupů k vodárně, včetně PKO dle SŽDC S5/4 - zink. ponorem + ONS 92, vodorovná výplň</t>
  </si>
  <si>
    <t>horní mříž: 1,25*0,65*2=1,625 [A]  
spodní mříž: 1,5*1=1,500 [B]  
Celkem: A+B=3,125 [C]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</si>
  <si>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  
- je zahrnuto drobné zasklení nebo jiná předepsaná výplň.    
- součástí položky je  případně i ostnatý drát, uvažovaná plocha se pak vypočítává po horní hranu drátu.</t>
  </si>
  <si>
    <t>78312</t>
  </si>
  <si>
    <t>PROTIKOROZ OCHRANA OCEL KONSTR NÁTĚREM VÍCEVRST</t>
  </si>
  <si>
    <t>ONS 15</t>
  </si>
  <si>
    <t>nátěr obnažených kolejnic, předpoklad 0,125 mm šíře, obnaženo bude 100% kolejnic: 19*0,65*0,125*2=3,088 [A]  
zábradlí: (4,3*2+0,75*2+5*1,1)*0,3=4,680 [B]  
Celkem: A+B=7,768 [C]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</si>
  <si>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</si>
  <si>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89911H</t>
  </si>
  <si>
    <t>OCELOVÝ POKLOP A15</t>
  </si>
  <si>
    <t>nové poklopy pro komíny studen</t>
  </si>
  <si>
    <t>2=2,000 [A]</t>
  </si>
  <si>
    <t>Položka zahrnuje dodávku a osazení předepsané mříže včetně rámu</t>
  </si>
  <si>
    <t>Ostatní konstrukce a práce</t>
  </si>
  <si>
    <t>93657</t>
  </si>
  <si>
    <t>ŽEBŘÍKY KOVOVÉ</t>
  </si>
  <si>
    <t>2*7,5+2=17,000 [A]</t>
  </si>
  <si>
    <t>položka zahrnuje:    
- dodání a uložení předepsané konstrukce z předepsaného materiálu včetně vnitrostaveništní a mimostaveništní dopravy    
- předepsanou povrchovou úpravu    
- veškeré potřebné pomocné práce    
- veškerý pomocný a upevňovací materiál</t>
  </si>
  <si>
    <t>93851</t>
  </si>
  <si>
    <t>OČIŠTĚNÍ BETON KONSTR UMYTÍM VODOU</t>
  </si>
  <si>
    <t>očištění komínů studen</t>
  </si>
  <si>
    <t>2*1,5*0,6*4=7,200 [A]</t>
  </si>
  <si>
    <t>položka zahrnuje očištění předepsaným způsobem včetně odklizení vzniklého odpadu</t>
  </si>
  <si>
    <t>938541</t>
  </si>
  <si>
    <t>OČIŠTĚNÍ BETON KONSTR OTRYSKÁNÍM TLAK VODOU DO 200 BARŮ</t>
  </si>
  <si>
    <t>očištění povrchu horních vstupních prostor včetně odčerpávání použité vody aby bylo co nejvíce zamezeno kontaminaci vody ve studni</t>
  </si>
  <si>
    <t>vstup 1: (1,1+2,3+1,3)*0,65+4,05*2=11,155 [A]  
vstup 2: (1,1+2,15+1,3)*0,65+3,7*2=10,358 [B]  
Celkem: A+B=21,513 [C]</t>
  </si>
  <si>
    <t>93863</t>
  </si>
  <si>
    <t>OČIŠTĚNÍ OCEL KONSTR CHEMICKY</t>
  </si>
  <si>
    <t>odstranění rzi z podhledu ocelových kolejnic</t>
  </si>
  <si>
    <t>vstup 1: (1,1+2,3+1,3)*0,65=3,055 [A]  
vstup 2: (1,1+2,15+1,3)*0,65=2,958 [B]  
Celkem: A+B=6,013 [C]</t>
  </si>
  <si>
    <t>93867</t>
  </si>
  <si>
    <t>OČIŠTĚNÍ OCEL KONSTR BROUŠENÍM</t>
  </si>
  <si>
    <t>ruční očištění od rzi kartáčem</t>
  </si>
  <si>
    <t>vstup 1: (1,1+2,3+1,3)*0,65=3,055 [A]  
vstup 2: (1,1+2,15+1,3)*0,65=2,958 [B]  
zábradlí: (4,3*2+0,75*2+5*1,1)*0,3=4,680 [D]  
Celkem: A+B+D=10,693 [E]</t>
  </si>
  <si>
    <t>967158</t>
  </si>
  <si>
    <t>VYBOURÁNÍ ČÁSTÍ KONSTRUKCÍ BETON S ODVOZEM DO 20KM</t>
  </si>
  <si>
    <t>ubourání části komínové šachty studny</t>
  </si>
  <si>
    <t>2*0,5*(1,2*0,3*2+0,6*0,3*2)=1,080 [A]</t>
  </si>
  <si>
    <t>položka zahrnuje:    
- veškerou manipulaci s vybouranou sutí a hmotami včetně uložení na skládku,    
- veškeré další práce plynoucí z technologického předpisu a z platných předpisů, 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</si>
  <si>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E.1.2</t>
  </si>
  <si>
    <t>Nástupiště</t>
  </si>
  <si>
    <t xml:space="preserve">  SO 10-20</t>
  </si>
  <si>
    <t>Nástupiště č. 1 - vnější nástupiště</t>
  </si>
  <si>
    <t>SO 10-20</t>
  </si>
  <si>
    <t>VŠEOBECNÉ KONSTRUKCE A PRÁCE</t>
  </si>
  <si>
    <t>01511R</t>
  </si>
  <si>
    <t>POPLATKY ZA LIKVIDACŮ ODPADŮ NEKONTAMINOVANÝCH - 17 05 04 VYTĚŽENÉ ZEMINY A HORNINY - I. TŘÍDA TĚŽITELNOSTI</t>
  </si>
  <si>
    <t>zemina z výkopů nástupiště; plochy</t>
  </si>
  <si>
    <t>524,49 * 1,800 = 944.082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</si>
  <si>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</si>
  <si>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01514R</t>
  </si>
  <si>
    <t>betonová suť</t>
  </si>
  <si>
    <t>viz VK pol. 101 + 100.2 = 98.24 + 242.31 = 340.55; tabulka č.0; nástupištní prvky + stávající dlažba a lože</t>
  </si>
  <si>
    <t>viz VK pol. 102; tabulka č. 0; výkopy pro vlastní nástupiště, zdi a zpevněné plochy</t>
  </si>
  <si>
    <t>524.49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</si>
  <si>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</si>
  <si>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viz VK pol. 102; tabulka č.0</t>
  </si>
  <si>
    <t>524.49 * 4 =2097.96</t>
  </si>
  <si>
    <t>viz pol. 125, tabulka č. 0; pod čelními zídkami</t>
  </si>
  <si>
    <t>9.36</t>
  </si>
  <si>
    <t>položka zahrnuje úpravu pláně včetně vyrovnání výškových rozdílů. Míru zhutnění určuje projekt.</t>
  </si>
  <si>
    <t>Přípravné práce</t>
  </si>
  <si>
    <t>113488</t>
  </si>
  <si>
    <t>ODSTRANĚNÍ KRYTU ZPEVNĚNÝCH PLOCH Z DLAŽDIC VČETNĚ PODKLADU, ODVOZ DO 20KM</t>
  </si>
  <si>
    <t>viz VK pol. 100.1; tabulka č.0</t>
  </si>
  <si>
    <t>96.92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</si>
  <si>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</si>
  <si>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11348B</t>
  </si>
  <si>
    <t>ODSTRANĚNÍ KRYTU ZPEVNĚNÝCH PLOCH Z DLAŽDIC VČETNĚ PODKLADU - DOPRAVA</t>
  </si>
  <si>
    <t>96.92 x 2.5 = 242,31 t x 8 = 1938.48</t>
  </si>
  <si>
    <t>R112228</t>
  </si>
  <si>
    <t>ODSTRANĚNÍ PAŘEZŮ D DO 0,9M, ODVOZ DO 20KM</t>
  </si>
  <si>
    <t>KS</t>
  </si>
  <si>
    <t>viz VK pol. 100.3; tabulka č.0</t>
  </si>
  <si>
    <t>6ks (Kompostárna Malé Žernoseky 28 km)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</si>
  <si>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</si>
  <si>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Konstrukce</t>
  </si>
  <si>
    <t>17180</t>
  </si>
  <si>
    <t>ULOŽENÍ SYPANINY DO NÁSYPŮ Z NAKUPOVANÝCH MATERIÁLŮ</t>
  </si>
  <si>
    <t>viz VK pol. 103 + 104; tabulka č.0; nástupiště + plochy</t>
  </si>
  <si>
    <t>123.22 + 405.33 = 528.55 (123.22 m3 málopropustný, nenamrzavý materiál; 405.33 m3 propustný nenamrzavý materiál), včetně případné výmeny materiálu podloží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</si>
  <si>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</si>
  <si>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R284421</t>
  </si>
  <si>
    <t>SVORNÍKY LEPENÉ V PODZEMÍ DL DO 1,0M ÚNOS DO 50KN</t>
  </si>
  <si>
    <t>viz VK pol. 114; tabulka č.0; závitová tyč M20; nerez, dl. 750 mm; včetně podložek a matic, únosnost min. 50KN</t>
  </si>
  <si>
    <t>Zahrnuje kompletní dodávku svorníku délky od 0,51m do 1,00m a únosnosti do 50kN včetně příslušenství, podle požadavků a popisu uvedených v dokumentci pro zadání stavby (podložky, matice  a pod.);  
- součástí je kompletní osazení svorníku v podzemí, které zahrnuje všechny operace podle technologického předpisu výrobce nutné pro řádné osazení a aktivaci včetně všech pomocných mechanizmů, přípravků a hmot (např. lepící hmoty a pod.) ;  
- průkazné a kontrolní zkoušky svorníků;  
- druh, délku, rozmístění a rozsah zkoušek určuje zadávací dokumentace;  
- vrty pro svorníky nejsou součástí této položky uvedou se v položce 263 - vrty pro svorníky a kotvy v podzemí dl. do 12m.</t>
  </si>
  <si>
    <t>26141R</t>
  </si>
  <si>
    <t>JÁDROVÉ VRTY DIAMANTOVÝMI KORUNKAMI DO ŽELEZOBETONU, BETONU, DLAŽEB, KAMENE PRŮM. DO 35 MM</t>
  </si>
  <si>
    <t>viz pol. 114</t>
  </si>
  <si>
    <t>položka zahrnuje:  
náklady na zaměření, ukotvení vrtacího stroje nebo přístroje, vrtání, opotřebení diamantových vrtacích korunek a spotřebu vody</t>
  </si>
  <si>
    <t>viz VK pol. 119 + 136; tabulka č.0</t>
  </si>
  <si>
    <t>4.64 + 1,92 = 6,56</t>
  </si>
  <si>
    <t>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</si>
  <si>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311365</t>
  </si>
  <si>
    <t>VÝZTUŽ ZDÍ A STĚN PODP A VOL Z OCELI 10505, B500B</t>
  </si>
  <si>
    <t>viz VK pol.120; tabulka č.0</t>
  </si>
  <si>
    <t>0.69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</si>
  <si>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</si>
  <si>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311364</t>
  </si>
  <si>
    <t>VÝZTUŽ ZDÍ A STĚN PODP A VOL Z OCELI 10425, B420B</t>
  </si>
  <si>
    <t>viz VK pol. 122; tabulka č.0</t>
  </si>
  <si>
    <t>0.005</t>
  </si>
  <si>
    <t>327125</t>
  </si>
  <si>
    <t>ZDI OPĚR, ZÁRUB, NÁBŘEŽ Z DÍLCŮ ŽELEZOBETON DO C30/37</t>
  </si>
  <si>
    <t>viz pol. 139; tabulka č.0; klasický prvek U3</t>
  </si>
  <si>
    <t>14.77</t>
  </si>
  <si>
    <t>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</si>
  <si>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R327125</t>
  </si>
  <si>
    <t>viz VK pol.140; tabulka č.0; atypický prvek U3 - zkrácené prvky</t>
  </si>
  <si>
    <t>1.78</t>
  </si>
  <si>
    <t>R327126</t>
  </si>
  <si>
    <t>ZDI OPĚR, ZÁRUB, NÁBŘEŽ Z DÍLCŮ ŽELEZOBETON DO C40/50</t>
  </si>
  <si>
    <t>viz VK pol. 156 + 157, tabulka č.0; L zídka z betonu C 40/55 -XF4, XD3</t>
  </si>
  <si>
    <t>17,68 + 0,1 (atyp) = 17,77</t>
  </si>
  <si>
    <t>45131A</t>
  </si>
  <si>
    <t>PODKLADNÍ A VÝPLŇOVÉ VRSTVY Z PROSTÉHO BETONU C20/25</t>
  </si>
  <si>
    <t>viz VK pol. 110 + 141 + 158; tabulka č.0; pod nástupištní prefabrikáty + U3 + L; C 20/25 - XF3</t>
  </si>
  <si>
    <t>34,80 + 8,79 + 12,31 = 55.90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</si>
  <si>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</si>
  <si>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45145</t>
  </si>
  <si>
    <t>PODKL A VÝPLŇ VRSTVY Z MALTY CEMENTOVÉ</t>
  </si>
  <si>
    <t>viz VK pol. 111 + 159, tabulka č.0; nástupištní prefabrikáty + L</t>
  </si>
  <si>
    <t>1.93+0.68 = 2.61</t>
  </si>
  <si>
    <t>Položka zahrnuje veškerý materiál, výrobky a polotovary, včetně mimostaveništní a vnitrostaveništní dopravy (rovněž přesuny), včetně naložení a složení, případně s uložením.</t>
  </si>
  <si>
    <t>viz VK pol. 124 + 155, tabulka č.0, pod čelní zídky a izolační přizdívku (sklad + trafostanice); C20/25 - XF3, XC1</t>
  </si>
  <si>
    <t>0.94 + 0,35 = 1,29</t>
  </si>
  <si>
    <t>451313</t>
  </si>
  <si>
    <t>PODKLADNÍ A VÝPLŇOVÉ VRSTVY Z PROSTÉHO BETONU C16/20</t>
  </si>
  <si>
    <t>viz VK pol. 105, tabulka č.0, v místě atypických nástipištních prvků (mimo oblast stropní konstrukce budovy)</t>
  </si>
  <si>
    <t>6.69</t>
  </si>
  <si>
    <t>582611</t>
  </si>
  <si>
    <t>KRYTY Z BETON DLAŽDIC SE ZÁMKEM ŠEDÝCH TL 60MM DO LOŽE Z KAM</t>
  </si>
  <si>
    <t>viz VK pol. 115 + 161, tabulka č.0, plocha nástupiště + zpevněná plocha u koleje č. 5</t>
  </si>
  <si>
    <t>629.87+191,26 = 821.13</t>
  </si>
  <si>
    <t>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</si>
  <si>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R58271</t>
  </si>
  <si>
    <t>DLÁŽDĚNÉ KRYTY Z DESEK Z KONGLOMER KAMENE DO LOŽE Z KAMENIVA</t>
  </si>
  <si>
    <t>viz pol. 117; polymerbetonová dlažba tl. 60 mm</t>
  </si>
  <si>
    <t>93.61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</si>
  <si>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</si>
  <si>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56334</t>
  </si>
  <si>
    <t>VOZOVKOVÉ VRSTVY ZE ŠTĚRKODRTI TL. DO 200MM</t>
  </si>
  <si>
    <t>viz VK pol. 116 + 123 + 147.1 + 162, tabulka č.0, nástupiště + plochy</t>
  </si>
  <si>
    <t>134,47 + 1.87 + 66.11 + 45.47 = 247.92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</si>
  <si>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</si>
  <si>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582617</t>
  </si>
  <si>
    <t>KRYTY Z BETON DLAŽDIC SE ZÁMKEM ŠEDÝCH RELIÉF TL 60MM DO LOŽE Z KAM</t>
  </si>
  <si>
    <t>viz VK pol. 118, tabulka č.0</t>
  </si>
  <si>
    <t>8.69</t>
  </si>
  <si>
    <t>Technická specifikace položky odpovídá příslušné cenové soustavě.</t>
  </si>
  <si>
    <t>574B33</t>
  </si>
  <si>
    <t>ASFALTOVÝ BETON PRO OBRUSNÉ VRSTVY MODIFIK ACO 11 TL. 40MM</t>
  </si>
  <si>
    <t>viz VK pol.144, tabulka č.0</t>
  </si>
  <si>
    <t>271.25</t>
  </si>
  <si>
    <t>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</si>
  <si>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57132</t>
  </si>
  <si>
    <t>UZAVŘENÉ OBALOVANÉ KAMENIVO TL DO 100MM</t>
  </si>
  <si>
    <t>viz VK pol. 146, tabulka č.0</t>
  </si>
  <si>
    <t>- dodání základfní vrstvy z obalovaného kameniva velmi hrubého nebo typu makadam předepsané kvality a zrnitosti, dodání vtlačované směsi z asfaltového betonu nebo asfaltového koberce tenkého předepsané kvality – dle ČSN 73 6128  
- očištění podkladu  
- rozprostření a zhutnění základní vrstvy, rozprostření a zhutnění vtlačované směsi – dle ČSN 73 6128  
- zřízení vrstvy bez rozlišení šířky, pokládání vrstvy po etapách, včetně pracovních spar a spojů  
- nezahrnuje postřiky, nátěry</t>
  </si>
  <si>
    <t>572211</t>
  </si>
  <si>
    <t>SPOJOVACÍ POSTŘIK Z ASFALTU DO 0,5KG/M2</t>
  </si>
  <si>
    <t>viz pol.145, tabulka č.0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</si>
  <si>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</si>
  <si>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572111</t>
  </si>
  <si>
    <t>INFILTRAČNÍ POSTŘIK ASFALTOVÝ DO 0,5KG/M2</t>
  </si>
  <si>
    <t>viz VK pol. 147, tabulka č.0</t>
  </si>
  <si>
    <t>PSV - Izolace proti vodě</t>
  </si>
  <si>
    <t>711112</t>
  </si>
  <si>
    <t>IZOLACE BĚŽNÝCH KONSTRUKCÍ PROTI ZEMNÍ VLHKOSTI ASFALTOVÝMI PÁSY</t>
  </si>
  <si>
    <t>viz VK pol. 112 + 143 + 160, tabulka č.0, překrytí spár nástupištních bloků, U3 a L prefabrikátů</t>
  </si>
  <si>
    <t>37,76+2,8+5,48 = 46.04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</si>
  <si>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</si>
  <si>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711227</t>
  </si>
  <si>
    <t>IZOLACE ZVLÁŠTNÍCH KONSTRUKCÍ PROTI TLAKOVÉ VODĚ Z PE FÓLIÍ</t>
  </si>
  <si>
    <t>viz VK pol. 152, tabulka č.0, izolace trafostanice a skladu</t>
  </si>
  <si>
    <t>4.88</t>
  </si>
  <si>
    <t>R71151</t>
  </si>
  <si>
    <t>OCHRANA IZOLACE V PODZEMÍ</t>
  </si>
  <si>
    <t>viz VK pol. 153 + 154, tabulka č.0, ochranná lišta plastová liště + přizdívka z cihel tl. 150, malta MC 10 - ochrana izolace trafostanice a skladu</t>
  </si>
  <si>
    <t>2,79 + 2,99 = 5,78</t>
  </si>
  <si>
    <t>položka zahrnuje:  
- dodání  předepsaného ochranného materiálu  
- zřízení ochrany izolace</t>
  </si>
  <si>
    <t>Trubní vedení</t>
  </si>
  <si>
    <t>93542</t>
  </si>
  <si>
    <t>ŽLABY Z DÍLCŮ Z POLYMERBETONU SVĚTLÉ ŠÍŘKY DO 150MM VČETNĚ MŘÍŽÍ</t>
  </si>
  <si>
    <t>viz pol. 126 + 128 + 148, tabulka č.0</t>
  </si>
  <si>
    <t>75.07 - odvodňovací žlábek s umělým spádem, třída dopravního zatížení A  
22.85 -  odvodňovaí žlábek s konstantní výškou h = 150 mm, třída dopravního zatížení A  
52.32 - odvodňovací žlábek s umělým spádem, třída dopravního zatížení D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</si>
  <si>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</si>
  <si>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R93542</t>
  </si>
  <si>
    <t>viz VK pol.127 +129+149, tabulka č. 0,</t>
  </si>
  <si>
    <t>4ks = 0,5 * 4 = 2 m  - třída dopravního zatížení A - světlá šířka 150 mm, koš na nečistoty 
1ks = 0,5 * 1 = 0,5 m - třída dopravního zatížení D - světlá šířka 150 mm, koš na nečistoty</t>
  </si>
  <si>
    <t>viz pol. 151, tabulka č. 0, Kanalizační šachta DN 1000, tl. stěny 120 mm</t>
  </si>
  <si>
    <t>1ks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</si>
  <si>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</si>
  <si>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viz pol. 130 + 150, tabulka č. 0, včetně odboček pro napojení na svody zastřešení a kanalizační šachtu</t>
  </si>
  <si>
    <t>7.33 + 2 = 9,33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</si>
  <si>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</si>
  <si>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899642</t>
  </si>
  <si>
    <t>ZKOUŠKA VODOTĚSNOSTI POTRUBÍ DN DO 200MM</t>
  </si>
  <si>
    <t>viz pol. 130 + 150, tabulka č. 0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</si>
  <si>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</si>
  <si>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Ostatní kontsrukce a práce</t>
  </si>
  <si>
    <t>9112B1</t>
  </si>
  <si>
    <t>ZÁBRADLÍ MOSTNÍ SE SVISLOU VÝPLNÍ - DODÁVKA A MONTÁŽ</t>
  </si>
  <si>
    <t>viz pol. 137, tabulka č.0 , zábradlí se svislou výplní</t>
  </si>
  <si>
    <t>51.35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</si>
  <si>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</si>
  <si>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924420</t>
  </si>
  <si>
    <t>NÁSTUPIŠTĚ L (H) BEZ KONZOLOVÝCH DESEK</t>
  </si>
  <si>
    <t>viz VK pol.106 + 108, tabulka č.0</t>
  </si>
  <si>
    <t>114 + 60 = 174</t>
  </si>
  <si>
    <t>1.1.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</si>
  <si>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R924420</t>
  </si>
  <si>
    <t>NÁSTUPIŠTĚ L (H) BEZ KONZOLOVÝCH DESEK - ATYPICKÉ NÁSTUP.BLOKY</t>
  </si>
  <si>
    <t>viz VK pol. 107 + 109, tabulka č.0, atypické bloky uložené na pláni nástupiště + atypické bloky přikotvené do stropní konstrukce budovy</t>
  </si>
  <si>
    <t>58,05 + 1,97 = 60.02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</si>
  <si>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</si>
  <si>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936502</t>
  </si>
  <si>
    <t>DROBNÉ DOPLŇK KONSTR KOVOVÉ POZINK - TRNY, PATNÍ PLECHY</t>
  </si>
  <si>
    <t>KG</t>
  </si>
  <si>
    <t>viz VK pol. 113, tabulka č.0, pro L nástupištní prefabrikáty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</si>
  <si>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</si>
  <si>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924913</t>
  </si>
  <si>
    <t>NÁSTUPIŠTĚ - OPTICKÉ ZNAČENÍ NÁTĚREM ŠÍŘKY 0,15 M, ODSTÍN ŽLUTÁ 6200</t>
  </si>
  <si>
    <t>optické značení varovného pásu a  schodišť</t>
  </si>
  <si>
    <t>3,3 (0,15 m) + 1,85 x 5 (0,1 m) + 2,0 x 2 (0,1 m)</t>
  </si>
  <si>
    <t>1. Položka obsahuje:  
 – příprava a očištění podkladu  
 – dodání a aplikace nátěrové hmoty  
2. Položka neobsahuje:  
 X  
3. Způsob měření:  
Měří se metr délkový.</t>
  </si>
  <si>
    <t>93751</t>
  </si>
  <si>
    <t>MOBILIÁŘ - KOVOVÉ LAVIČKY</t>
  </si>
  <si>
    <t>viz VK pol. 133, tabulka č.0, oboustranná + opěrky na ruce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</si>
  <si>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</si>
  <si>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R93751</t>
  </si>
  <si>
    <t>viz VK pol. 134, tabulka č.0, jednostranná + opěrky na ruce</t>
  </si>
  <si>
    <t>93753</t>
  </si>
  <si>
    <t>MOBILIÁŘ - KOVOVÉ KOŠE NA ODPADKY</t>
  </si>
  <si>
    <t>viz VK pol. 131, tabulka č.0</t>
  </si>
  <si>
    <t>R93798</t>
  </si>
  <si>
    <t>MOBILIÁŘ - VYBAVENÍ DĚTSKÝCH HŘIŠŤ</t>
  </si>
  <si>
    <t>viz VK pol. 132, tabulka č.0, plastová nádoba na posypový materiál</t>
  </si>
  <si>
    <t>viz pol. 135, tabulka č.0, prosklená informační skříň</t>
  </si>
  <si>
    <t>Bourání a demontáže</t>
  </si>
  <si>
    <t>965521</t>
  </si>
  <si>
    <t>ROZEBRÁNÍ NÁSTUPIŠTĚ TYPU SUDOP</t>
  </si>
  <si>
    <t>viz VK pol. 100, tabulka č.0</t>
  </si>
  <si>
    <t>416</t>
  </si>
  <si>
    <t>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</si>
  <si>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965522</t>
  </si>
  <si>
    <t>ROZEBRÁNÍ NÁSTUPIŠTĚ TYPU SUDOP - ODVOZ (NA LIKVIDACI ODPADŮ NEBO JINÉ URČENÉ MÍSTO)</t>
  </si>
  <si>
    <t>viz VK pol. 101, tabulka č.0</t>
  </si>
  <si>
    <t>98,24 * 28 = 2750,72</t>
  </si>
  <si>
    <t>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</si>
  <si>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 xml:space="preserve">  SO 10-21</t>
  </si>
  <si>
    <t>Nástupiště č. 2</t>
  </si>
  <si>
    <t>SO 10-21</t>
  </si>
  <si>
    <t>zemina z výkopů</t>
  </si>
  <si>
    <t>509.11 * 1,800 = 916.398</t>
  </si>
  <si>
    <t>betonová suť z demolice stávajícíh nástupišť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</si>
  <si>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</si>
  <si>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viz VK pol. 102, tabulka č.0</t>
  </si>
  <si>
    <t>509.11</t>
  </si>
  <si>
    <t>viz VK pol. 103, tabulka č.0</t>
  </si>
  <si>
    <t>509.11 * 4 =2036.44</t>
  </si>
  <si>
    <t>viz VK pol. 125, tabulka č.0</t>
  </si>
  <si>
    <t>235.46</t>
  </si>
  <si>
    <t>viz VK pol. 103 + 104, tabulka č.0</t>
  </si>
  <si>
    <t>234.24 + 569.63 = 803.87 (234.24 m3 málopropustný, hutněný, nenamrzavý materiál; 569.63 m3 propustný, hutněný, nenamrzavý materiál)</t>
  </si>
  <si>
    <t>viz VK pol. 119 + 133, tabulka č.0; C 30/37 - XC4, XF4</t>
  </si>
  <si>
    <t>154.82 + 1.41 =156.23</t>
  </si>
  <si>
    <t>viz VK pol. 120, tabulka č.0</t>
  </si>
  <si>
    <t>17.22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</si>
  <si>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</si>
  <si>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213</t>
  </si>
  <si>
    <t>viz VK pol. 122, tabulka č.0</t>
  </si>
  <si>
    <t>0.16</t>
  </si>
  <si>
    <t>458523</t>
  </si>
  <si>
    <t>VÝPLŇ ZA OPĚRAMI A ZDMI Z KAMENIVA DRCENÉHO, INDEX ZHUTNĚNÍ ID DO 0,9</t>
  </si>
  <si>
    <t>viz VK pol. 106, tabulka č.0; za L blokem</t>
  </si>
  <si>
    <t>46.18</t>
  </si>
  <si>
    <t>položka zahrnuje dodávku předepsaného kameniva, mimostaveništní a vnitrostaveništní dopravu a jeho uložení  
není-li v zadávací dokumentaci uvedeno jinak, jedná se o nakupovaný materiál</t>
  </si>
  <si>
    <t>viz VK pol. 110 +124, tabulka č.0</t>
  </si>
  <si>
    <t>39.6 - pod nástupištní prefabrikáty - C20/25 - XF3 
23.55 - pod monolitické zídky - C 20/25 - XF3, XC1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</si>
  <si>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</si>
  <si>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viz VK pol. 111, tabulka č.0</t>
  </si>
  <si>
    <t>2.2</t>
  </si>
  <si>
    <t>93136</t>
  </si>
  <si>
    <t>PŘEKRYTÍ DILATAČNÍCH SPAR ASFALTOVOU LEPENKOU</t>
  </si>
  <si>
    <t>viz VK pol. 112, tabulka č.0 - tl.10 mm</t>
  </si>
  <si>
    <t>položka zahrnuje dodávku a připevnění předepsané lepenky, včetně nutných přesahů</t>
  </si>
  <si>
    <t>viz VK pol. 114, tabulka č.0</t>
  </si>
  <si>
    <t>654.71</t>
  </si>
  <si>
    <t>viz VK pol. 116, polymerbetonová dlažba tl. 60 mm</t>
  </si>
  <si>
    <t>58241</t>
  </si>
  <si>
    <t>DLÁŽDĚNÉ KRYTY Z KAMEN DESEK DO LOŽE Z KAMENIVA</t>
  </si>
  <si>
    <t>viz pol.118, tabulka č.0</t>
  </si>
  <si>
    <t>1.09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</si>
  <si>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</t>
  </si>
  <si>
    <t>viz VK pol. 115 + 123, tabulka č.0</t>
  </si>
  <si>
    <t>178.61 + 47.09 =225.70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</si>
  <si>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</si>
  <si>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viz VK pol. 117, tabulka č.0</t>
  </si>
  <si>
    <t>0.8</t>
  </si>
  <si>
    <t>viz VK pol. 126, tabulka č.0</t>
  </si>
  <si>
    <t>viz VK pol. 127, tabulka č.0</t>
  </si>
  <si>
    <t>0.5</t>
  </si>
  <si>
    <t>viz VK pol. 134, tabulka č.0</t>
  </si>
  <si>
    <t>203.24</t>
  </si>
  <si>
    <t>viz VK pol. 108, tabulka č.0</t>
  </si>
  <si>
    <t>220</t>
  </si>
  <si>
    <t>viz VK pol. 113, tabulka č.0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</si>
  <si>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</si>
  <si>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viz VK pol. 129, tabulka č.0, plastová nádoba na posypový materiál</t>
  </si>
  <si>
    <t>viz VK pol. 132, tabulka č.0, prosklená informační skříň</t>
  </si>
  <si>
    <t>9375R</t>
  </si>
  <si>
    <t>viz VK pol. 130, tabulka č.0, oboustranná</t>
  </si>
  <si>
    <t>viz VK pol. 128, tabulka č.0</t>
  </si>
  <si>
    <t>600</t>
  </si>
  <si>
    <t>636 * 28 =17800</t>
  </si>
  <si>
    <t xml:space="preserve">  SO 10-22</t>
  </si>
  <si>
    <t>Nástupiště č. 3</t>
  </si>
  <si>
    <t>SO 10-22</t>
  </si>
  <si>
    <t>539.23 * 1,800 = 970.61</t>
  </si>
  <si>
    <t>betonová suť, demolice stávajících nástupišť</t>
  </si>
  <si>
    <t>viz VK pol. 101; tabulka č.0</t>
  </si>
  <si>
    <t>01513R</t>
  </si>
  <si>
    <t>POPLATKY ZA LIKVIDACŮ ODPADŮ NEKONTAMINOVANÝCH - 17 03 02 VYBOURANÝ ASFALTOVÝ BETON BEZ DEHTU</t>
  </si>
  <si>
    <t>živice</t>
  </si>
  <si>
    <t>105 * 2,4 = 252</t>
  </si>
  <si>
    <t>viz VK pol. 103; tabulka č.0</t>
  </si>
  <si>
    <t>539.23</t>
  </si>
  <si>
    <t>539.23 * 4 =2156.92</t>
  </si>
  <si>
    <t>113338</t>
  </si>
  <si>
    <t>ODSTRAN PODKL ZPEVNĚNÝCH PLOCH S ASFALT POJIVEM, ODVOZ DO 20KM</t>
  </si>
  <si>
    <t>viz pol.102; tabulka č.0 - živice</t>
  </si>
  <si>
    <t>pPoložka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položce).r., přemostění, zpevněné plochy, zakrytí a pod.)  
- nezahrnuje uložení zeminy (na skládku, do násypu) ani poplatky za skládku, vykazují se v položce č.0141**</t>
  </si>
  <si>
    <t>11333B</t>
  </si>
  <si>
    <t>ODSTRANĚNÍ PODKLADU ZPEVNĚNÝCH PLOCH S ASFALT POJIVEM - DOPRAVA</t>
  </si>
  <si>
    <t>105 * 2,4 * 28 = 7056</t>
  </si>
  <si>
    <t>viz VK pol. 104 + 128; tabulka č.0</t>
  </si>
  <si>
    <t>426.49 + 13.79 = 440.28</t>
  </si>
  <si>
    <t>viz VK pol. 105 + 106, tabulka č.0</t>
  </si>
  <si>
    <t>114.92 + 707.46 = 822.38 (114.92 m3 málopropustný, hutněný, nenamrzavý materiál; 704.46 m3 propustný, hutněný, nenamrzavý materiál)</t>
  </si>
  <si>
    <t>viz VK pol. 122 + 138, tabulka č.0</t>
  </si>
  <si>
    <t>7.99 + 2.94 =10.93</t>
  </si>
  <si>
    <t>viz VK pol. 123 , tabulka č.0</t>
  </si>
  <si>
    <t>viz VK pol. 125 , tabulka č.0</t>
  </si>
  <si>
    <t>0.01</t>
  </si>
  <si>
    <t>311366</t>
  </si>
  <si>
    <t>VÝZTUŽ ZDÍ A STĚN PODP A VOL Z KARI-SÍTÍ</t>
  </si>
  <si>
    <t>viz pol.124, tabulka č.0</t>
  </si>
  <si>
    <t>0.229</t>
  </si>
  <si>
    <t>viz VK pol. 107, tabulka č.0 ; v místě atypických nástupištních prvků</t>
  </si>
  <si>
    <t>6.08</t>
  </si>
  <si>
    <t>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</si>
  <si>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viz VK pol. 113 + 127 + 130, tabulka č.0</t>
  </si>
  <si>
    <t>76.31 - pod nástupištní prefabrikáty - C 20/25 - XF3 
1.38 + 0.14 = 1.52 - pod zídky - C 20/25 - XC1, XF3</t>
  </si>
  <si>
    <t>4.24</t>
  </si>
  <si>
    <t>43111</t>
  </si>
  <si>
    <t>SCHODIŠŤ KONSTR Z DÍLCŮ BETON</t>
  </si>
  <si>
    <t>viz VK pol. 129, tabulka č.0</t>
  </si>
  <si>
    <t>1,32*1,03*0,32 = 0,435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</si>
  <si>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</si>
  <si>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VK pol. 115+132, tabulka č.0 - tl.10 mm</t>
  </si>
  <si>
    <t>57.92+4=61.92</t>
  </si>
  <si>
    <t>viz pol.117, tabulka č.0</t>
  </si>
  <si>
    <t>972.26</t>
  </si>
  <si>
    <t>viz VK pol. 121, tabulka č.0</t>
  </si>
  <si>
    <t>viz VK pol. 119; polymerbetonová dlažba tl. 60 mm</t>
  </si>
  <si>
    <t>169.58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</si>
  <si>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pod.N103</t>
  </si>
  <si>
    <t>viz VK pol.118 + 126 + 131, tabulka č.0</t>
  </si>
  <si>
    <t>272.58 + 2.76 + 0.27 =275.61</t>
  </si>
  <si>
    <t>2.06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</si>
  <si>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</si>
  <si>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R899123</t>
  </si>
  <si>
    <t>MŘÍŽE Z KOMPOZITU SAMOSTATNÉ</t>
  </si>
  <si>
    <t>viz VK pol. 143; před výtahem do otvoru 600 x 1 300 (protiskluzový povrch)  
- do žlb. vany C 30/37 - XC4. XF3 (kari síť oka 100 x 100, tl. drátu 8 mm)  
- spádový beton  
- plastová trubka DN 50</t>
  </si>
  <si>
    <t>viz VK pol. 139, tabulka č.0</t>
  </si>
  <si>
    <t>9.69</t>
  </si>
  <si>
    <t>viz VK pol. 109 + 111, tabulka č.0</t>
  </si>
  <si>
    <t>220 + 194 = 414</t>
  </si>
  <si>
    <t>92442R</t>
  </si>
  <si>
    <t>viz VK pol.110 + 112, tabulka č.0</t>
  </si>
  <si>
    <t>0+9.96 = 9.96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</si>
  <si>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</si>
  <si>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R286411</t>
  </si>
  <si>
    <t>KOTVY LEPENÉ V PODZEMÍ DL DO 3M ÚNOS DO 50KN</t>
  </si>
  <si>
    <t>viz. VK pol. 142; tabulka č. 0; kotvení nástupištních prefabrikátů k žlb. šachtám, nerezová; únosnost min 50 KN</t>
  </si>
  <si>
    <t>8 (M20, nerezová, dl. 470 mm)</t>
  </si>
  <si>
    <t>Zahrnuje kompletní dodávku kotvy délky do 3,00m a únosnosti do 50kN včetně příslušenství (podložky, matice, víčka 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lepící hmoty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</si>
  <si>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viz VK pol.116; tabulka č.0</t>
  </si>
  <si>
    <t>630</t>
  </si>
  <si>
    <t>kotvení nástupištních prefabrikátů k žlb. šachtám</t>
  </si>
  <si>
    <t>8*0,25=2</t>
  </si>
  <si>
    <t>položka zahrnuje:  
náklady na zaměření, ukotvení vrtacího stroje nebo přístroje, vrtání, opotřebení diamantových vrtacích korunek a spotřebu vody</t>
  </si>
  <si>
    <t>viz VK pol. 141; optické značení varovného pásu a služebního schodiště</t>
  </si>
  <si>
    <t>4,3 (0,15 m) + 2 (0,1)</t>
  </si>
  <si>
    <t>1. Položka obsahuje:  
 – příprava a očištění podkladu  
 – dodání a aplikace nátěrové hmoty  
2. Položka neobsahuje:  
 X  
3. Způsob měření:  
Měří se metr délkový.</t>
  </si>
  <si>
    <t>viz VK pol. 135, tabulka č.0, oboustranná</t>
  </si>
  <si>
    <t>viz VK pol. 134, tabulka č.0, plastová nádoba na posypový materiál</t>
  </si>
  <si>
    <t>viz VK pol. 137, tabulka č.0, prosklená informační skříň</t>
  </si>
  <si>
    <t>viz pol.133, tabulka č.0</t>
  </si>
  <si>
    <t>viz VK pol. 100; tabulka č.0</t>
  </si>
  <si>
    <t>350</t>
  </si>
  <si>
    <t>viz VK pol.101; tabulka č.0</t>
  </si>
  <si>
    <t>518.7 * 28 = 14523.6</t>
  </si>
  <si>
    <t>E.1.4</t>
  </si>
  <si>
    <t>Mosty, propustky, zdi</t>
  </si>
  <si>
    <t xml:space="preserve">  SO 10-40</t>
  </si>
  <si>
    <t>Úprava podchodu v km 476,674 (vč. výtahových šachet)</t>
  </si>
  <si>
    <t>SO 10-40</t>
  </si>
  <si>
    <t>beton: 2,5*84,891+3,4*2,5+28,124*2,5=291,038 [A]</t>
  </si>
  <si>
    <t>zemina</t>
  </si>
  <si>
    <t>zemina z výkopu: 1,8*992,969=1 787,344 [A]</t>
  </si>
  <si>
    <t>stavební suť</t>
  </si>
  <si>
    <t>obklady: 225,643*0,05*2,3=25,949 [A]  
dlažba: 92,057*0,05*2,3=10,587 [B]  
cihelna prizdivka: 1,8*22,017=39,631 [C]  
Celkem: A+B+C=76,167 [D]</t>
  </si>
  <si>
    <t>014132</t>
  </si>
  <si>
    <t>POPLATKY ZA SKLÁDKU TYP S-NO (NEBEZPEČNÝ ODPAD)</t>
  </si>
  <si>
    <t>asfaltové pásy</t>
  </si>
  <si>
    <t>364,853*0,01*2,5=9,121 [A]</t>
  </si>
  <si>
    <t>113188</t>
  </si>
  <si>
    <t>ODSTRANĚNÍ KRYTU ZPEVNĚNÝCH PLOCH Z DLAŽDIC, ODVOZ DO 20KM</t>
  </si>
  <si>
    <t>dlazba tubus: 4,05*23,5*0,05=4,759 [A]</t>
  </si>
  <si>
    <t>113358</t>
  </si>
  <si>
    <t>ODSTRAN PODKLADU ZPEVNĚNÝCH PLOCH Z BETONU, ODVOZ DO 20KM</t>
  </si>
  <si>
    <t>podkladni beton pod stav. dlazbou: 4,05*0,295*23,54=28,124 [A]</t>
  </si>
  <si>
    <t>131738</t>
  </si>
  <si>
    <t>HLOUBENÍ JAM ZAPAŽ I NEPAŽ TŘ. I, ODVOZ DO 20KM</t>
  </si>
  <si>
    <t>fáze 2:  
(4,55*4,55/2+4,55*4,8+2,4*2,4/1,5/2+6,5*1,6+1,6*1,6/2+1,6*0,8)*13,6*2/3=426,779 [A]  
fáze 1:  
(5,06*5,06/2+5,06*3,9+2,4*2,4/1,5/2+1,6*6,5+1,6*1,6/2+1,6*0,8)*16,4*2/3=518,413 [B]  
1*5*1+1*7*1,5=15,500 [C]  
vypravni budova:  
(2,05-0,3)*4,05*1,45+4*2,5*(2,5-0,3)=32,277 [D]  
Celkem: A+B+C+D=992,969 [E]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</si>
  <si>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</si>
  <si>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drenaz pod schodistem c.3: 4=4,000 [A]</t>
  </si>
  <si>
    <t>položka zahrnuje dodávku protlačovaného potrubí a veškeré pomocné práce (startovací zařízení, startovací a cílová jáma, opěrné a vodící bloky a pod.)</t>
  </si>
  <si>
    <t>17120</t>
  </si>
  <si>
    <t>ULOŽENÍ SYPANINY DO NÁSYPŮ A NA SKLÁDKY BEZ ZHUTNĚNÍ</t>
  </si>
  <si>
    <t>Materiály uložené na skládky</t>
  </si>
  <si>
    <t>viz vykopy: 992,969=992,969 [A]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</si>
  <si>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</si>
  <si>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21452</t>
  </si>
  <si>
    <t>SANAČNÍ VRSTVY Z KAMENIVA DRCENÉHO</t>
  </si>
  <si>
    <t>obsyp drenaze: 0,3*2*31=18,600 [A]</t>
  </si>
  <si>
    <t>položka zahrnuje dodávku předepsaného kameniva, mimostaveništní a vnitrostaveništní dopravu a jeho uložení    
není-li v zadávací dokumentaci uvedeno jinak, jedná se o nakupovaný materiál</t>
  </si>
  <si>
    <t>faze 2:  
zapory: 3,957=3,957 [A]  
prevazky: 2,04=2,040 [B]  
faze 1:  
zapory: 1,52=1,520 [C]  
prevazky: 2,04=2,040 [D]  
mikrozapory: 1,35=1,350 [E]  
Celkem: A+B+C+D+E=10,907 [F]</t>
  </si>
  <si>
    <t>22695</t>
  </si>
  <si>
    <t>VÝDŘEVA ZÁPOROVÉHO PAŽENÍ DOČASNÁ (KUBATURA)</t>
  </si>
  <si>
    <t>47,13*2+11=105,260 [A]</t>
  </si>
  <si>
    <t>261116</t>
  </si>
  <si>
    <t>VRTY PRO KOTV, INJEKT, MIKROPIL NA POVRCHU TŘ I D DO 80MM</t>
  </si>
  <si>
    <t>Y1860S7: 36*2=72,000 [A]  
BSt500: 6*4*2=48,000 [B]  
Celkem: A+B=120,000 [C]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</si>
  <si>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</si>
  <si>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26145</t>
  </si>
  <si>
    <t>VRTY PRO KOTVENÍ, INJEKTÁŽ A MIKROPILOTY NA POVRCHU TŘ. IV D DO 300MM</t>
  </si>
  <si>
    <t>prostup drenaze stenou: 2*1,5=3,000 [A]</t>
  </si>
  <si>
    <t>264114</t>
  </si>
  <si>
    <t>VRTY PRO PILOTY TŘ I D DO 200MM</t>
  </si>
  <si>
    <t>mikrozapory: 8*5=40,000 [A]</t>
  </si>
  <si>
    <t>položka zahrnuje:    
- zřízení vrtu, svislou a vodorovnou dopravu zeminy bez uložení na skládku, vrtací práce zapaž. i nepaž. vrtu    
- čerpání vody z vrtu, vyčištění vrtu    
- zabezpečení vrtacích prací    
- dopravu, nájem, provoz a přemístění, montáž a demontáž vrtacích zařízení a dalších mechanismů    
- lešení a podpěrné konstrukce pro práci a manipulaci s vrtacím zařízení a dalších mechanismů    
- vrtací plošiny vč. zemních prací, zpevnění, odvodnění a pod.    
- v případě zapažení dočasnými pažnicemi jejich opotřebení    
- v případě zapažení suspenzí veškeré hospodaření s ní    
- nezahrnuje zapažení trvalými pažnicemi    
- nezahrnuje uložení zeminy na skládku a poplatek za skládku    
nevykazuje se hluché vrtání</t>
  </si>
  <si>
    <t>264127</t>
  </si>
  <si>
    <t>VRTY PRO PILOTY TŘ. I D DO 500MM</t>
  </si>
  <si>
    <t>vrty pro pazeni: 27,4+71,08=98,480 [A]</t>
  </si>
  <si>
    <t>272324</t>
  </si>
  <si>
    <t>ZÁKLADY ZE ŽELEZOBETONU DO C25/30</t>
  </si>
  <si>
    <t>C25/30-XA1, podkladni deska - doplneni</t>
  </si>
  <si>
    <t>pod rozsirenim tubusu: 3,1*3,04*0,35=3,298 [A]</t>
  </si>
  <si>
    <t>272366</t>
  </si>
  <si>
    <t>VÝZTUŽ ZÁKLADŮ Z KARI SÍTÍ</t>
  </si>
  <si>
    <t>podkladni zb deska: 3,1*3,04*2*0,008=0,151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</si>
  <si>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</si>
  <si>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285363</t>
  </si>
  <si>
    <t>KOTVENÍ NA POVRCHU Z BETONÁŘSKÉ VÝZTUŽE DL. DO 5M</t>
  </si>
  <si>
    <t>kotvení kolejového lože</t>
  </si>
  <si>
    <t>6*2=12,000 [A]</t>
  </si>
  <si>
    <t>položka zahrnuje dodávku předepsané kotvy, případně její protikorozní úpravu, její osazení do vrtu, zainjektování a napnutí, případně opěrné desky    
nezahrnuje vrty</t>
  </si>
  <si>
    <t>285375</t>
  </si>
  <si>
    <t>KOTVENÍ NA POVRCHU Z PŘEDPÍNACÍ VÝZTUŽE DL. DO 7M</t>
  </si>
  <si>
    <t>kotvení záporového pažení</t>
  </si>
  <si>
    <t>2*6=12,000 [A]</t>
  </si>
  <si>
    <t>285393</t>
  </si>
  <si>
    <t>DODATEČNÉ KOTVENÍ VLEPENÍM BETONÁŘSKÉ VÝZTUŽE D DO 20MM DO VRTŮ</t>
  </si>
  <si>
    <t>výztuž vykázána samostatně, vrt dl. 600 mm</t>
  </si>
  <si>
    <t>patka na nast. 3: 8=8,000 [A]  
kotveni pribetonavky nast. 3 - stena: 23*5=115,000 [B]  
kotveni zidky nast. 3: 16*2=32,000 [C]  
kotveni vytah. sachty: 6*4=24,000 [D]  
Celkem: A+B+C+D=179,000 [E]</t>
  </si>
  <si>
    <t>Položka zahrnuje:    
dodání výztuže předepsaného profilu a předepsané délky (do 600mm)    
provedení vrtu předepsaného profilu a předepsané délky (do 300mm)    
vsunutí výztuže do vyvrtaného profilu a její zalepení předepsaným pojivem    
případně nutné lešení</t>
  </si>
  <si>
    <t>34211</t>
  </si>
  <si>
    <t>STĚNY A PŘÍČKY VÝPLŇ A ODDĚL Z DÍLCŮ BETON</t>
  </si>
  <si>
    <t>prizdivka u vytahu ve VB: 2,15*0,15*(3,38+2,2+3,66)=2,980 [A]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</si>
  <si>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</si>
  <si>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34227</t>
  </si>
  <si>
    <t>STĚNY A PŘÍČKY VÝPLŇ A ODDĚL Z CIHEL A TVÁRNIC NEPÁLENÝCH</t>
  </si>
  <si>
    <t>uzavírací stěna tubusu: 0,15*2,56*4,05=1,555 [A]  
příčka k bývalé uhelně: 0,3*2,4*4,05=2,916 [B]  
Celkem: A+B=4,471 [C]</t>
  </si>
  <si>
    <t>342325</t>
  </si>
  <si>
    <t>STĚNY A PŘÍČKY VÝPLŇ A ODDĚL ZE ŽELBET DO C30/37</t>
  </si>
  <si>
    <t>C30/37 - XC3, XF3</t>
  </si>
  <si>
    <t>prizdivka schodist a monolit konstrukce: 17,91=17,910 [A]</t>
  </si>
  <si>
    <t>342365</t>
  </si>
  <si>
    <t>VÝZTUŽ STĚN A PŘÍČEK VÝPLŇ A ODDĚL Z OCELI 10505, B500B</t>
  </si>
  <si>
    <t>0,846=0,846 [A]</t>
  </si>
  <si>
    <t>342366</t>
  </si>
  <si>
    <t>VÝZTUŽ STĚN A PŘÍČEK VÝPLŇ A ODDĚL Z KARI SÍTÍ</t>
  </si>
  <si>
    <t>KARI síť přibetonávky 8x8 - 100/100 - 15% rezerva na přesahy</t>
  </si>
  <si>
    <t>0,455=0,455 [A]</t>
  </si>
  <si>
    <t>348173</t>
  </si>
  <si>
    <t>ZÁBRADLÍ Z DÍLCŮ KOVOVÝCH ŽÁROVĚ ZINK PONOREM S NÁTĚREM</t>
  </si>
  <si>
    <t>zábradlí: (1489,2+1368,8-(212,4+194,9))*1,03=2 524,221 [A]  
madla: (212,4+194,9)*1,03=419,519 [B]  
Celkem: A+B=2 943,740 [C]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</si>
  <si>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</si>
  <si>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389325</t>
  </si>
  <si>
    <t>MOSTNÍ RÁMOVÉ KONSTRUKCE ZE ŽELEZOBETONU C30/37</t>
  </si>
  <si>
    <t>beton C30/37 XC3, XF3</t>
  </si>
  <si>
    <t>D1:   
zaklad+steny+pilir+strop+vytah: 17,37+23,90+0,57+17,08+20,30=79,220 [A]  
D3:  
zaklad+steny+strop+vytah: 7,08+7,50+1,70+8,72=25,000 [B]  
D2:  
vytah+stenka+blok pro kotveni+preklad: 19,60+1,17+0,125+0,26=21,155 [D]  
S1:  
zaklad+steny+strop: 12,83+19,94+1,33=34,100 [C]  
Celkem: A+B+D+C=159,475 [E]</t>
  </si>
  <si>
    <t>389365</t>
  </si>
  <si>
    <t>VÝZTUŽ MOSTNÍ RÁMOVÉ KONSTRUKCE Z OCELI 10505, B500B</t>
  </si>
  <si>
    <t>D1:   
17,6804=17,680 [A]  
D3:  
3,50483=3,505 [B]  
D2:  
5,240=5,240 [C]  
S1:  
7,43874=7,439 [D]  
Celkem: A+B+C+D=33,864 [E]</t>
  </si>
  <si>
    <t>R348173</t>
  </si>
  <si>
    <t>zábradlí s výplní z bezpečnostního skla s vyměnitelnými panely</t>
  </si>
  <si>
    <t>zabradli u VB: 4,05=4,050 [A]</t>
  </si>
  <si>
    <t>41717B</t>
  </si>
  <si>
    <t>PŘEKLADY Z VÁLCOVANÝCH NOSNÍKŮ Z OCELI S 355</t>
  </si>
  <si>
    <t>nadprazi otvoru VB: 2*1,6*0,0426=0,136 [A]</t>
  </si>
  <si>
    <t>431325</t>
  </si>
  <si>
    <t>SCHODIŠŤ KONSTR ZE ŽELEZOBETONU DO C30/37</t>
  </si>
  <si>
    <t>nastupiste 2 (S1): 2,05*1,95=3,998 [A]</t>
  </si>
  <si>
    <t>43419</t>
  </si>
  <si>
    <t>SCHODIŠŤOVÉ STUPNĚ, Z DÍLCŮ KAMENNÝCH</t>
  </si>
  <si>
    <t>doplneni stupnu na nastupisti 3: 3*0,3*0,15*2,7=0,365 [A]</t>
  </si>
  <si>
    <t>podkladni beton C16/20 - X0</t>
  </si>
  <si>
    <t>podkladní betony:  
pod sachtou VB: 3,61*2,8*0,15=1,516 [A]  
pod U chodbou: 5,7*3,14*0,15=2,685 [B]  
pod rozsirenim tubusu: 3,2*3,34*0,15=1,603 [C]  
pod sachtou n.2: 4,8*2,95*0,15+1,05*0,9*1,15=3,211 [D]  
pod schodistem n.2: 2,5*3,2=8,000 [E]  
pod sachtou n.3: 3,9*2,95*0,15=1,726 [F]  
pod zpetny spoj u nov. tubusu: 0,22*(1,16+3,74)=1,078 [G]  
vypln schodiste n2: 2,9*1,95=5,655 [H]  
výplňové betony:  
faze 2:  
9,5*3,95+3,75*4*0,8*2+5,5*2,7+16,4*(3,9+3,06)=190,519 [I]  
5,62*4,7+5,64*6,4+3,2*2,74=71,278 [J]  
faze 1:  
(5,25+5,51)*5,3=57,028 [K]  
8,4*5,45=45,780 [L]  
Celkem: A+B+C+D+E+F+G+H+I+J+K+L=390,079 [M]</t>
  </si>
  <si>
    <t>457313</t>
  </si>
  <si>
    <t>VYROVNÁVACÍ A SPÁDOVÝ PROSTÝ BETON C16/20</t>
  </si>
  <si>
    <t>vyrovnávací vrstva pod dlažbu</t>
  </si>
  <si>
    <t>nový tubus: 0,15*(4,05*7,49+1,5*2+2,84*2,286+6,5*2,34)=8,256 [A]  
stavajici tubus: 0,25*4,05*(14,205+1,8)=16,205 [B]  
Celkem: A+B=24,461 [C]</t>
  </si>
  <si>
    <t>457314</t>
  </si>
  <si>
    <t>VYROVNÁVACÍ A SPÁDOVÝ PROSTÝ BETON C25/30</t>
  </si>
  <si>
    <t>C25/30 - XF3</t>
  </si>
  <si>
    <t>beton v sachtach: 0,66+0,50+1,28=2,440 [A]</t>
  </si>
  <si>
    <t>457324</t>
  </si>
  <si>
    <t>VYROVNÁVACÍ A SPÁD ŽELEZOBETON DO C25/30</t>
  </si>
  <si>
    <t>tvrdá ochrana C25/30 - XC2, XF1</t>
  </si>
  <si>
    <t>154,773*0,05=7,739 [A]</t>
  </si>
  <si>
    <t>457366</t>
  </si>
  <si>
    <t>VÝZTUŽ VYROVNÁVACÍHO A SPÁDOVÉHO BETONU Z KARI SÍTÍ</t>
  </si>
  <si>
    <t>kari 4x4-100x100: 154,773*0,002=0,310 [A]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</si>
  <si>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povrchovou antikorozní úpravu výztuže,    
- separaci výztuže</t>
  </si>
  <si>
    <t>45852</t>
  </si>
  <si>
    <t>VÝPLŇ ZA OPĚRAMI A ZDMI Z KAMENIVA DRCENÉHO</t>
  </si>
  <si>
    <t>přechodový klín</t>
  </si>
  <si>
    <t>992,969-390,079=602,890 [A]</t>
  </si>
  <si>
    <t>465513</t>
  </si>
  <si>
    <t>PŘEDLÁŽDĚNÍ DLAŽBY Z LOMOVÉHO KAMENE</t>
  </si>
  <si>
    <t>rozebrání a znovuosazení žulových stupňů</t>
  </si>
  <si>
    <t>30*0,32*0,15*2,7+0,2*1*2,7=4,428 [A]</t>
  </si>
  <si>
    <t>- pod pojmem *předláždění* se rozumí rozebrání stávající dlažby a pokládka dlažby ze stávajícího dlažebního materiálu (bez dodávky nového)    
- zahrnuje nezbytnou manipulaci s tímto materiálem (nakládání, doprava, složení, očištění)    
- dodání a rozprostření materiálu pro lože a jeho tloušťku předepsanou dokumentací a pro předepsanou výplň spar    
- nutné zemní práce (svahování, úpravu pláně a pod.)    
- nezahrnuje podklad pod dlažbu, vykazuje se samostatně položkami SD 45</t>
  </si>
  <si>
    <t>575F45</t>
  </si>
  <si>
    <t>LITÝ ASFALT MA IV (OCHRANA MOSTNÍ IZOLACE) 16 TL. 35MM MODIFIK</t>
  </si>
  <si>
    <t>pod koleji 3: 7,59*2,586+1,15*4,85+4,85*1,5=32,480 [A]  
pod koleji 1 a 2: 4,85*11,8=57,230 [B]  
Celkem: A+B=89,710 [C]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</si>
  <si>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</si>
  <si>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sanace DZR po otryskani</t>
  </si>
  <si>
    <t>Odstraneni stavajici izolace: (3,45*2)*18,91=130,479 [A]  
na monolitu (obvod x vyska): 14,725*3,75+18,2*1,15=76,149 [B]  
schodiste: 26,2*2=52,400 [C]  
Celkem: A+B+C=259,028 [D]</t>
  </si>
  <si>
    <t>626211</t>
  </si>
  <si>
    <t>REPROFILACE VODOROVNÝCH PLOCH SHORA SANAČNÍ MALTOU JEDNOVRST TL 10MM</t>
  </si>
  <si>
    <t>Odstraneni stavajici izolace: (4,45)*18,91=84,150 [A]  
na monolitu (obvod x vyska): 3,5*5,25+2,2*1,5=21,675 [B]  
Celkem: A+B=105,825 [C]</t>
  </si>
  <si>
    <t>62542</t>
  </si>
  <si>
    <t>ÚPRAVA POVRCHŮ VNĚJŠ KONSTR BETON OMÍTKOU VÁP, VÁPCEM</t>
  </si>
  <si>
    <t>tubus mimo obklad: 7,8*2+5,75*2=27,100 [A]</t>
  </si>
  <si>
    <t>72410</t>
  </si>
  <si>
    <t>ČERPADLA</t>
  </si>
  <si>
    <t>čerpadlo pro umístění do čerpací jímky</t>
  </si>
  <si>
    <t>- výrobní dokumentaci (včetně technologického předpisu)    
- dodání veškerého instalačního a  pomocného  materiálu  (trouby,  trubky,  armatury,  tvarové  kusy,  spojovací a těsnící materiál a pod.), podpěrných, závěsných, upevňovacích prvků, včetně potřebných úprav    
- zednické výpomoci, jako je vysekávání kapes a rýh, jejich vyplnění a začištění    
- úprava podkladu a osazení podpěr, osazení a očištění podkladu a podpěr    
- zřízení plně funkční instalace, kompletní soustavy, podle příslušného technologického předpisu    
- zřízení instalace i jednotlivých částí po etapách, včetně pracovních spar a spojů    
- úprava a příprava prostupů, okolí podpěr, zaústění a napojení a upevnění odpadních výustek    
- úprava, očištění a ošetření prostoru kolem instalace</t>
  </si>
  <si>
    <t>77202</t>
  </si>
  <si>
    <t>PODLAHY Z PŘÍRODNÍHO KAMENE TVRDÉHO</t>
  </si>
  <si>
    <t>kamenná dlažba tl. 30 mm</t>
  </si>
  <si>
    <t>120,2=120,200 [A]</t>
  </si>
  <si>
    <t>- položky podlah a obkladů zahrnují kompletní podlahy a obklad, včetně úpravy podkladu, spojovací, spárové malty nebo tmely, dilatace, úpravy rohů, koutů, kolem otvorů, okrajů a pod.</t>
  </si>
  <si>
    <t>78174</t>
  </si>
  <si>
    <t>OBKLADY STĚN Z HUTNÝCH DLAŽDIC (I POLOHUT)</t>
  </si>
  <si>
    <t>obklad tl. 15 mm</t>
  </si>
  <si>
    <t>tubus: 2,35*2*23,225*2+2,35*2*0,5+2,35*1,75*2=228,890 [A]  
chodba: 2,35*(2,84+3,95+2,065+0,5)+1,25*2*4,78=33,934 [B]  
schodiste: 25,5*2+25*2=101,000 [C]  
Celkem: A+B+C=363,824 [D]</t>
  </si>
  <si>
    <t>R711132</t>
  </si>
  <si>
    <t>IZOLACE SVI1</t>
  </si>
  <si>
    <t>[bez vazby na CS]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</si>
  <si>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DVOUPÁSOVÁ IZOLACE PROTI STÉKAJÍCÍ VODĚ Z MODIFIKOVANÉHO ASFALTU, PLNOPLOŠNĚ SPOJENÁ S PODKLADEM,    
2) NETKANÁ GEOTEXTILIE MIN. 300G/M2 - 1 VRSTVA,    
3) OCHRANNÁ VRSTVA - LITÝ ASFALT MA16 (vykázánA zvlášť)</t>
  </si>
  <si>
    <t>IZOLACE SVI2</t>
  </si>
  <si>
    <t>pod novym tubusem: 7,5*4,85+1,1*2,55=39,180 [A]  
pod schodistem 2: 2,55*(4,55+2,16+0,65+5,6+0,15)=33,431 [B]  
chodba k VB: 3,14*4,22+2,94*1,5+2,74*2,585=24,744 [C]  
vytah VB: 3,31*2,2=7,282 [D]  
vytah 2: 3,1*2,35=7,285 [E]  
vytah 3: 3,1*2,35=7,285 [F]  
nastupiste 2: 8,05*2,25=18,113 [G]  
nastupiste 3: 3,1*5,63=17,453 [H]  
Celkem: A+B+C+D+E+F+G+H=154,773 [I]</t>
  </si>
  <si>
    <t>– položka je vytvořena vložením do řady 711 a respektuje preambule řady 7 a 711 (výpočet izolovaných ploch apod.)    
– příprava pracoviště, přenášení potřebného materiálu a prostředků v rámci pracoviště      
– kontrola připravenosti povrchu pro aplikaci SVI       
– příprava materiálu a pomůcek    
– vlastní provedení izolační vrstvy, včetně provedení všech spojů a detailů (rohy, kouty, hrany, úžlabí, dilatační a jiné spáry, ukončení)     
– očištění pomůcek, likvidace obalů a odpadů, úklid pracoviště po práci     
– výrobní dokumentaci (včetně technologického předpisu) zpracovanou v souladu se zadávací dokumentací 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
- očištění a ošetření podkladu (přípravné vrstvy), zadávací dokumentace může zahrnout i případné vyspravení    
- zřízení izolace jako kompletního povlaku, případně komplet. soustavy nebo systému podle příslušného  technolog. předpisu, včet. adhézního nátěru,  speciální úpravy povrchu izolované konstrukce a případné expanzní vložky    
- zřízení izolace i jednotlivých vrstev po etapách, včetně pracovních spár a spojů    
- u izolace pod římsou je zahrnuta izolační vložka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zřízení okapních,  rohových,  koutových,  lemujících a dilatačních  plechů  (včetně  případného připevnění), jsou-li požadovány a není-li pro ně stanovena samostatná položka    
- ochrana izolace do doby zřízení definitivní ochranné vrstvy nebo konstrukce    
- úprava, očištění a ošetření prostoru kolem izolace    
- provedení požadovaných zkoušek dle TKP, TNŽ 73 6280 a zadávací dokumentace    
skladba:     
1) VODOTĚSNÁ VRSTVA - IZOLACE PROTI STÉKAJÍCÍ VODĚ Z MODIFIKOVANÉHO ASFALTU, PLNOPLOŠNĚ SPOJENÁ S PODKLADEM,     
2) NETKANÁ GEOTEXTILIE MIN. 300G/M2 - 1 VRSTVA,     
3) SEPARAČNÍ PE FOLIE MIN. TL. 0,3 MM, VOLNĚ POKLÁDANÁ,     
4) OCHRANNÁ VRSTVA - BETON C 25/30 - XC2, XF3, PRŮSAK DO 35 MM DLE    
ČSN EN 206+A1, S VÝZTUŽNOU VLOŽKOU Z KARI SÍTÍ 4/4- 100/100MM *) - VYKÁZÁNO ZVLÁŠŤ</t>
  </si>
  <si>
    <t>IZOLACE SVI3</t>
  </si>
  <si>
    <t>528=528,000 [A]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</si>
  <si>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fólie, polystyreny a pod.). Položky nezahrnují ochranné vrstvy nebo konstrukce, které se zařazují do jiných stavebních dílů, např. ochranné betonové vrstvy, cihelné přizdívky, obetonování, asfaltové vrstvy, kamenné rovnaniny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IZOLACE PROTI STÉKAJÍCÍ VODĚ Z MODIFIKOVANÉHO ASFALTU, PLNOPLOŠNĚ SPOJENÁ S PODKLADEM,    
2) OCHRANNÁ VRSTVA - MĚKKÁ, EXTRUDOVANÝ POLYSTYREN TL. 50 MM, GEOTEXTILIE MIN. 500G/M2</t>
  </si>
  <si>
    <t>87415</t>
  </si>
  <si>
    <t>POTRUBÍ Z TRUB PLAST ODPAD DN DO 50MM</t>
  </si>
  <si>
    <t>potrubi z cerpaci jimky: 4,65+0,3+0,1*2=5,150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</si>
  <si>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</si>
  <si>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87433</t>
  </si>
  <si>
    <t>POTRUBÍ Z TRUB PLASTOVÝCH ODPADNÍCH DN DO 150MM</t>
  </si>
  <si>
    <t>drenaz pod konstrukci: 3+4=7,000 [A]  
prostup z vytahu do jimky: 0,4=0,400 [B]  
Celkem: A+B=7,400 [C]</t>
  </si>
  <si>
    <t>875332</t>
  </si>
  <si>
    <t>POTRUBÍ DREN Z TRUB PLAST DN DO 150MM DĚROVANÝCH</t>
  </si>
  <si>
    <t>rubova drenaz: 32,5*2-3-4=58,000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</si>
  <si>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</si>
  <si>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čistící šachty v kolejišti</t>
  </si>
  <si>
    <t>položka zahrnuje:    
- poklopy s rámem z předepsaného materiálu a tvaru    
- předepsané plastové skruže, dno a není-li uvedeno jinak i podkladní vrstvu (z kameniva nebo betonu).    
- výplň, těsnění a tmelení spár a spojů,    
- očištění a ošetření úložných ploch,    
- předepsané podkladní konstrukce</t>
  </si>
  <si>
    <t>899612</t>
  </si>
  <si>
    <t>ZKOUŠKA VODOTĚSNOSTI POTRUBÍ DN DO 80MM</t>
  </si>
  <si>
    <t>5,15=5,150 [A]</t>
  </si>
  <si>
    <t>919146</t>
  </si>
  <si>
    <t>ŘEZÁNÍ ŽELEZOBETONOVÝCH KONSTRUKCÍ TL DO 300MM</t>
  </si>
  <si>
    <t>předříznutí dilatační spáry bourané části podchodu</t>
  </si>
  <si>
    <t>(4,45*2+3,4*2)*2=31,400 [A]</t>
  </si>
  <si>
    <t>položka zahrnuje řezání železobetonových konstrukcí v předepsané tloušťce, včetně spotřeby vody</t>
  </si>
  <si>
    <t>919148</t>
  </si>
  <si>
    <t>ŘEZÁNÍ ŽELEZOBETONOVÝCH KONSTRUKCÍ TL DO 500MM</t>
  </si>
  <si>
    <t>vyriznuti otvoru ve stene VB: 3*2+1,2*2=8,400 [A]  
rezani otvoru v monolit casti podchodu: 2,8=2,800 [B]  
Celkem: A+B=11,200 [C]</t>
  </si>
  <si>
    <t>931182</t>
  </si>
  <si>
    <t>VÝPLŇ DILATAČNÍCH SPAR Z POLYSTYRENU TL 20MM</t>
  </si>
  <si>
    <t>S1-D1: 4,35*2*0,3+2,3*2*0,3=3,990 [A]  
D1-D3-stav: 9,4=9,400 [B]  
D1-stav: 3,8=3,800 [C]  
S3: (2,7+4,01)*0,6+0,53*0,3*2=4,344 [D]  
Celkem: A+B+C+D=21,534 [E]</t>
  </si>
  <si>
    <t>položka zahrnuje dodávku a osazení předepsaného materiálu, očištění ploch spáry před úpravou, očištění okolí spáry po úpravě</t>
  </si>
  <si>
    <t>931334</t>
  </si>
  <si>
    <t>TĚSNĚNÍ DILATAČNÍCH SPAR POLYURETANOVÝM TMELEM PRŮŘEZU DO 400MM2</t>
  </si>
  <si>
    <t>S1-D1: 4,35*2+2,3*2=13,300 [A]  
D1-D3: 2,7*2+2,34*2=10,080 [B]  
D1-stav: (2,7*2+4,05*2)*2=27,000 [C]  
S3: 2,7+0,85+2,7+0,85=7,100 [D]  
D2-S3: 4,01*2+2,1+1,5=11,620 [E]  
Celkem: A+B+C+D+E=69,100 [F]</t>
  </si>
  <si>
    <t>položka zahrnuje dodávku a osazení předepsaného materiálu, očištění ploch spáry před úpravou, očištění okolí spáry po úpravě    
nezahrnuje těsnící profil</t>
  </si>
  <si>
    <t>93135</t>
  </si>
  <si>
    <t>TĚSNĚNÍ DILATAČ SPAR PRYŽ PÁSKOU NEBO KRUH PROFILEM</t>
  </si>
  <si>
    <t>zabetonovaný pás</t>
  </si>
  <si>
    <t>S1-D1: 4,35*2+2,3*2=13,300 [A]  
S3: 2,7=2,700 [B]  
stav-S3: 3,2=3,200 [C]  
Celkem: A+B+C=19,200 [D]</t>
  </si>
  <si>
    <t>kotvený pás</t>
  </si>
  <si>
    <t>D1-stav: 3,18*2+4,43*2=15,220 [A]  
D1-D3-stav: 7,27*2+3,18*2=20,900 [B]  
D3-stav: 3,18=3,180 [C]  
stav.stav - dolni spara: 11,8+10,7+9,67+9,9+6,35=48,420 [D]  
Celkem: A+B+C+D=87,720 [E]</t>
  </si>
  <si>
    <t>93552</t>
  </si>
  <si>
    <t>ŽLABY Z DÍLCŮ Z BETONU SVĚTLÉ ŠÍŘKY DO 150MM VČETNĚ MŘÍŽÍ</t>
  </si>
  <si>
    <t>odvodňovací žlábek</t>
  </si>
  <si>
    <t>23,225+1,1+0,3+5,35+8,15=38,125 [A]</t>
  </si>
  <si>
    <t>položka zahrnuje:    
-dodávku a uložení dílců žlabu z předepsaného materiálu předepsaných rozměrů včetně mříže    
- spárování, úpravy vtoku a výtoku    
- nezahrnuje nutné zemní práce, předepsané lože, obetonování    
- měří se v metrech běžných délky osy žlabu, odečítají se čistící kusy a vpustě</t>
  </si>
  <si>
    <t>936501</t>
  </si>
  <si>
    <t>DROBNÉ DOPLŇK KONSTR KOVOVÉ NEREZ</t>
  </si>
  <si>
    <t>KMB</t>
  </si>
  <si>
    <t>4*(4+2+2+5)=52,000 [A]</t>
  </si>
  <si>
    <t>položka zahrnuje:    
- dílenská dokumentace, včetně technologického předpisu spojování    
- dodání  materiálu  v požadované kvalitě a výroba konstrukce i dílenská (včetně  pomůcek,  přípravků a prostředků pro výrobu) bez ohledu na náročnost a její hmotnost, dílenská montáž    
- dodání spojovacího materiálu    
- zřízení  montážních  a  dilatačních  spojů,  spar, včetně potřebných úprav, vložek, opracování, očištění a ošetření    
- podpěr. konstr. a lešení všech druhů pro montáž konstrukcí i doplňkových, včetně požadovaných otvorů, ochranných a bezpečnostních opatření a základů pro tyto konstrukce a lešení    
- jakákoliv doprava a manipulace dílců  a  montážních  sestav,  včetně  dopravy konstrukce z výrobny na stavbu    
- montáž konstrukce na staveništi, včetně montážních prostředků a pomůcek a zednických výpomocí    
- výplň, těsnění a tmelení spar a spojů    
- čištění konstrukce a odstranění všech vrubů (vrypy, otlačeniny a pod.)    
- všechny druhy ocelového kotvení    
- dílenskou přejímku a montážní prohlídku, včetně požadovaných dokladů    
- zřízení kotevních otvorů nebo jam, nejsou-li částí jiné konstrukce, jejich úpravy, očištění a ošetření    
- osazení kotvení nebo přímo částí konstrukce do podpůrné konstrukce nebo do zeminy    
- výplň kotevních otvorů  (příp.  podlití  patních  desek)  maltou,  betonem  nebo  jinou speciální hmotou, vyplnění jam zeminou    
- předepsanou protikorozní ochranu a nátěry konstrukcí    
- osazení měřících zařízení a úpravy pro ně    
- ochranná opatření před účinky bludných proudů</t>
  </si>
  <si>
    <t>chránička pro drenáž skrz opěrnou zeď TR219/6 s přírubou</t>
  </si>
  <si>
    <t>33,828*1,5*2=101,484 [A]</t>
  </si>
  <si>
    <t>938543</t>
  </si>
  <si>
    <t>OČIŠTĚNÍ BETON KONSTR OTRYSKÁNÍM TLAK VODOU DO 1000 BARŮ</t>
  </si>
  <si>
    <t>ocisteni po odstraneni izolace, tlak 600 bar</t>
  </si>
  <si>
    <t>Odstraneni stavajici izolace: (3,45*2+4,45)*18,91=214,629 [A]  
na monolitu (obvod x vyska): 14,725*3,75+18,2*1,15+3,5*5,25+2,2*1,5=97,824 [B]  
schodiste: 26,2*2=52,400 [C]  
Celkem: A+B+C=364,853 [D]</t>
  </si>
  <si>
    <t>967148</t>
  </si>
  <si>
    <t>VYBOURÁNÍ ČÁSTÍ KONSTR Z CIHEL A TVÁRNIC S ODVOZEM DO 20KM</t>
  </si>
  <si>
    <t>cihelná přizdívka:  
steny tubusu: 0,4*0,55*2*18,91+0,4*0,55*12,5+0,065*12,5*(5,4-0,55)+(3,4-0,55)*0,065*18,91*2=22,017 [A]</t>
  </si>
  <si>
    <t>967168</t>
  </si>
  <si>
    <t>VYBOURÁNÍ ČÁSTÍ KONSTRUKCÍ ŽELEZOBET S ODVOZEM DO 20KM</t>
  </si>
  <si>
    <t>DZR plocha rez x delka bourani: 5*5,25=26,250 [A]  
šachta: (1,5*2+1,2)*0,5*5,39+1,5*2,2*0,25+1,6*2,6*0,35=13,600 [B]  
rozšíření otvoru šachty: 0,5*0,32*2,8=0,448 [C]  
prostup rubovou stěnou VB: 6,305*2,94=18,537 [D]  
proražení otvoru se zábradlím: 2,45*4,05*0,45=4,465 [E]  
bourání u schodů: 1,25*4,05*2,05=10,378 [F]  
prostup dvěří: 0,45*2,905*1,2+0,25*0,6*0,97=1,714 [G]  
podlaha VB: 2,2*3,66*0,3+1,45*4,05*0,3=4,177 [H]  
upravy monolit na n3: 9,4*1,2*0,2*2+2,7*0,2*1,5=5,322 [I]  
Celkem: A+B+C+D+E+F+G+H+I=84,891 [J]</t>
  </si>
  <si>
    <t>967188</t>
  </si>
  <si>
    <t>VYBOURÁNÍ ČÁSTÍ KONSTRUKCÍ KOVOVÝCH S ODVOZEM DO 20KM</t>
  </si>
  <si>
    <t>odstraneni madel n3: 0,065=0,065 [A]</t>
  </si>
  <si>
    <t>978151</t>
  </si>
  <si>
    <t>OTLUČENÍ OBKLADŮ Z DLAŽDIC</t>
  </si>
  <si>
    <t>tubus: 23,5*2,5*2+1,2*(4,05*2+2,7)+4,05*2,5=140,585 [A]  
schodiště: 23*2+(9,32*2+3,25)*1,5+0,25*(9,32*2+3,25+1,5*2)=85,058 [B]  
Celkem: A+B=225,643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</si>
  <si>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</si>
  <si>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>97816</t>
  </si>
  <si>
    <t>ODSEKÁNÍ VRSTVY VYROVNÁVACÍHO BETONU NA MOSTECH</t>
  </si>
  <si>
    <t>odstranění ochrany izolace</t>
  </si>
  <si>
    <t>4,45*0,04*19,1=3,400 [A]</t>
  </si>
  <si>
    <t>97817</t>
  </si>
  <si>
    <t>ODSTRANĚNÍ MOSTNÍ IZOLACE</t>
  </si>
  <si>
    <t>R93650</t>
  </si>
  <si>
    <t>LETOPOČET</t>
  </si>
  <si>
    <t>vč. loga zhotovitele vlysem do betonu</t>
  </si>
  <si>
    <t>R936541</t>
  </si>
  <si>
    <t>MOSTNÍ ODVODŇOVACÍ TRUBKA (POVRCHŮ IZOLACE) Z NEREZ OCELI</t>
  </si>
  <si>
    <t>veškeré práce spojené s kompletním zřízením prostupu drenážní trubky nerez chráničkou skrz opěrnou zeď. Srovnání povrchu sanační stěrkou v potřebném rozsahu, vyplnění mezer v průchodkách a vrtu PUR pěnou, zhotovení izolace, osazení trubek. Chránička a drenáž vykázány v příslušných položkách.</t>
  </si>
  <si>
    <t>položka zahrnuje:    
- výrobní dokumentaci (včetně technologického předpisu)    
- dodání kompletní odvodňovací soupravy z předepsaného materiálu, včetně všech montážních a přepravních úprav a zařízení    
- dodání spojovacího, kotevního a těsnícího materiálu    
- úprava a příprava úložného prostoru, včetně kotevních prvků, jejich očištění a ošetření    
- zřízení kompletní odvodňovací soupravy, dle příslušného technologického předpisu, včetně všech výškových a směrových úprav    
- zřízení odvodňovací soupravy po etapách, včetně pracovních spar a spojů    
- prodloužení  odpadní trouby pod spodní líc nosné konstr. nebo zaústěním odvodňovače do dalšího odvodňovacího zařízení    
- úprava odvod. soupravy na styku s ostatními konstrukcemi a zařízeními (u obrubníku, podél vozovek, napojení izolací a pod.)    
- ochrana odvodňovací soupravy do doby provedení definitivního stavu, veškeré provizorní úpravy a opatření    
- konečné  úpravy odvodňovací soupravy jako povrchové povlaky, zálivky, které  nejsou součástí jiných konstr., vyčištění, tmelení, těsnění, výplň spar a pod.    
- úprava, očištění a ošetření prostoru kolem odvodňovací soupravy    
- opatření odvodňovače znakem výrobce a typovým číslem    
- provedení odborné prohlídky, je-li požadována</t>
  </si>
  <si>
    <t xml:space="preserve">  SO 10-40.1</t>
  </si>
  <si>
    <t>Výtahové šachty z podchodu</t>
  </si>
  <si>
    <t>SO 10-40.1</t>
  </si>
  <si>
    <t>2N-3</t>
  </si>
  <si>
    <t>Svislé a kompletní konstrukce</t>
  </si>
  <si>
    <t>317121101</t>
  </si>
  <si>
    <t>A</t>
  </si>
  <si>
    <t>Montáž prefabrikovaných překladů délky do 1500 mm</t>
  </si>
  <si>
    <t>CS ÚRS 2019 02</t>
  </si>
  <si>
    <t>59321106</t>
  </si>
  <si>
    <t>překlad železobetonový RZP 900x150x200mm</t>
  </si>
  <si>
    <t>59321143</t>
  </si>
  <si>
    <t>překlad železobetonový RZP 2000x240x200mm</t>
  </si>
  <si>
    <t>311234041</t>
  </si>
  <si>
    <t>Zdivo jednovrstvé z cihel děrovaných nebroušených klasických spojených na pero a drážku na maltu M5, pevnost cihel přes P10 do P15, tl. zdiva 240 mm</t>
  </si>
  <si>
    <t>"výtahová šachta - zdivo včetně atiky" 4,40*(2*2,35+2*2,50) ; -1,30*2,08 ; Součet</t>
  </si>
  <si>
    <t>2N-4</t>
  </si>
  <si>
    <t>411321414</t>
  </si>
  <si>
    <t>Stropy z betonu železového (bez výztuže) stropů deskových, plochých střech, desek balkonových, desek hřibových stropů včetně hlavic hřibových sloupů t</t>
  </si>
  <si>
    <t>0,15*3,10*2,35 ; Součet</t>
  </si>
  <si>
    <t>411351011</t>
  </si>
  <si>
    <t>Bednění stropních konstrukcí - bez podpěrné konstrukce desek tloušťky stropní desky přes 5 do 25 cm zřízení</t>
  </si>
  <si>
    <t>0,15*(2*3,10+2*2,35) ; 2,50*1,75 ; Součet</t>
  </si>
  <si>
    <t>411351012</t>
  </si>
  <si>
    <t>Bednění stropních konstrukcí - bez podpěrné konstrukce desek tloušťky stropní desky přes 5 do 25 cm odstranění</t>
  </si>
  <si>
    <t>411354311</t>
  </si>
  <si>
    <t>Podpěrná konstrukce stropů - desek, kleneb a skořepin výška podepření do 4 m tloušťka stropu přes 5 do 15 cm zřízení</t>
  </si>
  <si>
    <t>2,50*1,75 ; Součet</t>
  </si>
  <si>
    <t>411354312</t>
  </si>
  <si>
    <t>Podpěrná konstrukce stropů - desek, kleneb a skořepin výška podepření do 4 m tloušťka stropu přes 5 do 15 cm odstranění</t>
  </si>
  <si>
    <t>411361821</t>
  </si>
  <si>
    <t>Výztuž stropů prostě uložených, vetknutých, spojitých, deskových, trámových (žebrových, kazetových), s keramickými a jinými vložkami, konsolových nebo</t>
  </si>
  <si>
    <t>"viz výztuž " 0,0901 ; Součet</t>
  </si>
  <si>
    <t>411362021</t>
  </si>
  <si>
    <t>"viz výztuž " 0,0647 ; Součet</t>
  </si>
  <si>
    <t>2N-6</t>
  </si>
  <si>
    <t>Úpravy povrchů, podlahy a osazování výplní</t>
  </si>
  <si>
    <t>611321141</t>
  </si>
  <si>
    <t>Omítka vápenocementová vnitřních ploch nanášená ručně dvouvrstvá, tloušťky jádrové omítky do 10 mm a tloušťky štuku do 3 mm štuková vodorovných konstr</t>
  </si>
  <si>
    <t>"výtahová šachta" 1,75*2,50 ; Součet</t>
  </si>
  <si>
    <t>617321141</t>
  </si>
  <si>
    <t>Omítka vápenocementová vnitřních ploch nanášená ručně dvouvrstvá, tloušťky jádrové omítky do 10 mm a tloušťky štuku do 3 mm štuková uzavřených nebo om</t>
  </si>
  <si>
    <t>"výtahová šachta" 3,95*(2*1,75+2*2,50) ; -1,30*2,08 ; Součet</t>
  </si>
  <si>
    <t>622321121</t>
  </si>
  <si>
    <t>Omítka vápenocementová vnějších ploch nanášená ručně jednovrstvá, tloušťky do 15 mm hladká stěn</t>
  </si>
  <si>
    <t>"výtahová šachta" 4,45*(2*2,35+2*3,10) ; -1,30*2,08 ; Součet</t>
  </si>
  <si>
    <t>622381021</t>
  </si>
  <si>
    <t>Omítka tenkovrstvá minerální vnějších ploch probarvená, včetně penetrace podkladu zrnitá, tloušťky 2,0 mm stěn</t>
  </si>
  <si>
    <t>"ostění" 0,30*(1,30+2*2,08) ; Součet</t>
  </si>
  <si>
    <t>623321121</t>
  </si>
  <si>
    <t>Omítka vápenocementová vnějších ploch nanášená ručně jednovrstvá, tloušťky do 15 mm hladká pilířů nebo sloupů</t>
  </si>
  <si>
    <t>623381021</t>
  </si>
  <si>
    <t>Omítka tenkovrstvá minerální vnějších ploch probarvená, včetně penetrace podkladu zrnitá, tloušťky 2,0 mm pilířů nebo sloupů</t>
  </si>
  <si>
    <t>2N-712</t>
  </si>
  <si>
    <t>Povlakové krytiny</t>
  </si>
  <si>
    <t>712311101</t>
  </si>
  <si>
    <t>Provedení povlakové krytiny střech plochých do 10° natěradly a tmely za studena nátěrem lakem penetračním nebo asfaltovým</t>
  </si>
  <si>
    <t>"střecha" 1,75*2,50 ; "atika svisle" 0,2*(2*1,75+2*2,50) ; "atika vodorovně" 0,31*(2*2,35+2*3,10) ; Součet</t>
  </si>
  <si>
    <t>11163150</t>
  </si>
  <si>
    <t>lak penetrační asfaltový</t>
  </si>
  <si>
    <t>9,454*0,0003 "Přepočtené koeficientem množství ; Součet</t>
  </si>
  <si>
    <t>712331101</t>
  </si>
  <si>
    <t>Provedení povlakové krytiny střech plochých do 10° pásy na sucho AIP nebo NAIP</t>
  </si>
  <si>
    <t>628522540</t>
  </si>
  <si>
    <t>pás asfaltový natavitelný modifikovaný SBS tl 4,0mm s vložkou z polyesterové rohože a spalitelnou PE fólií nebo jemnozrnný minerálním posypem na horní</t>
  </si>
  <si>
    <t>"střecha" 1,75*2,50*2 ; "atika svisle" 0,2*(2*1,75+2*2,50)*2 ; "atika vodorovně" 0,31*(2*2,35+2*3,10)*2 ; Součet ; 18,908*1,15 "Přepočtené koeficientem množství ; Součet</t>
  </si>
  <si>
    <t>998712201</t>
  </si>
  <si>
    <t>Přesun hmot pro povlakové krytiny stanovený procentní sazbou (%) z ceny vodorovná dopravní vzdálenost do 50 m v objektech výšky do 6 m</t>
  </si>
  <si>
    <t>%</t>
  </si>
  <si>
    <t>2N-713</t>
  </si>
  <si>
    <t>Izolace tepelné</t>
  </si>
  <si>
    <t>713141135</t>
  </si>
  <si>
    <t>Montáž tepelné izolace střech plochých rohožemi, pásy, deskami, dílci, bloky (izolační materiál ve specifikaci) přilepenými za studena bodově, jednovr</t>
  </si>
  <si>
    <t>63140404R</t>
  </si>
  <si>
    <t>spádová deska tepelně izolační minerální plochých střech dvouvrstvá ?=0,038-0,039 tl 10-120mm</t>
  </si>
  <si>
    <t>998713201</t>
  </si>
  <si>
    <t>Přesun hmot pro izolace tepelné stanovený procentní sazbou (%) z ceny vodorovná dopravní vzdálenost do 50 m v objektech výšky do 6 m</t>
  </si>
  <si>
    <t>2N-721</t>
  </si>
  <si>
    <t>Zdravotechnika - vnitřní kanalizace</t>
  </si>
  <si>
    <t>721242106</t>
  </si>
  <si>
    <t>Lapače střešních splavenin polypropylenové (PP) se svislým odtokem DN 125</t>
  </si>
  <si>
    <t>998721201</t>
  </si>
  <si>
    <t>Přesun hmot pro vnitřní kanalizace stanovený procentní sazbou (%) z ceny vodorovná dopravní vzdálenost do 50 m v objektech výšky do 6 m</t>
  </si>
  <si>
    <t>2N-751</t>
  </si>
  <si>
    <t>Vzduchotechnika</t>
  </si>
  <si>
    <t>751398021</t>
  </si>
  <si>
    <t>Montáž ostatních zařízení větrací mřížky stěnové, průřezu do 0,040 m2</t>
  </si>
  <si>
    <t>56245648</t>
  </si>
  <si>
    <t>mřížka větrací kruhová plast se síťovinou 100mm</t>
  </si>
  <si>
    <t>"zadní stěna" 1 ; "boční stěny (dle požadavku investora)" 2 ; Součet</t>
  </si>
  <si>
    <t>998751201</t>
  </si>
  <si>
    <t>Přesun hmot pro vzduchotechniku stanovený procentní sazbou (%) z ceny vodorovná dopravní vzdálenost do 50 m v objektech výšky do 12 m</t>
  </si>
  <si>
    <t>2N-764</t>
  </si>
  <si>
    <t>Konstrukce klempířské</t>
  </si>
  <si>
    <t>764244306</t>
  </si>
  <si>
    <t>Oplechování horních ploch zdí a nadezdívek (atik) z titanzinkového lesklého válcovaného plechu mechanicky kotvené rš 500 mm</t>
  </si>
  <si>
    <t>1,96+3,20+2,45+3,20 ; Součet</t>
  </si>
  <si>
    <t>764344312</t>
  </si>
  <si>
    <t>Lemování prostupů z titanzinkového lesklého válcovaného plechu bez lišty, střech s krytinou skládanou nebo z plechu</t>
  </si>
  <si>
    <t>"prostup" 0,38*0,72*1,20 ; "pro šachtu" 0,35 ; Součet</t>
  </si>
  <si>
    <t>764548324</t>
  </si>
  <si>
    <t>Svod z titanzinkového lesklého válcovaného plechu včetně objímek, kolen a odskoků kruhový, průměru 120 mm</t>
  </si>
  <si>
    <t>"cca" 5,40 ; Součet</t>
  </si>
  <si>
    <t>764541365</t>
  </si>
  <si>
    <t>Žlab podokapní z titanzinkového lesklého válcovaného plechu včetně háků a čel kotlík hranatý, rš žlabu/průměr svodu 400/120 mm</t>
  </si>
  <si>
    <t>"viz TD" 1 ; Součet</t>
  </si>
  <si>
    <t>998764201</t>
  </si>
  <si>
    <t>Přesun hmot pro konstrukce klempířské stanovený procentní sazbou (%) z ceny vodorovná dopravní vzdálenost do 50 m v objektech výšky do 6 m</t>
  </si>
  <si>
    <t>2N-767</t>
  </si>
  <si>
    <t>Konstrukce zámečnické</t>
  </si>
  <si>
    <t>767995111</t>
  </si>
  <si>
    <t>Montáž ostatních atypických zámečnických konstrukcí hmotnosti do 5 kg</t>
  </si>
  <si>
    <t>0,002*1000 "Přepočtené koeficientem množství ; Součet</t>
  </si>
  <si>
    <t>13010500</t>
  </si>
  <si>
    <t>úhelník ocelový nerovnostranný jakost 11 375 30x20x3mm</t>
  </si>
  <si>
    <t>2*0,90*1,15/1000 ; Součet</t>
  </si>
  <si>
    <t>998767202</t>
  </si>
  <si>
    <t>Přesun hmot pro zámečnické konstrukce stanovený procentní sazbou (%) z ceny vodorovná dopravní vzdálenost do 50 m v objektech výšky přes 6 do 12 m</t>
  </si>
  <si>
    <t>2N-781</t>
  </si>
  <si>
    <t>Dokončovací práce - obklady</t>
  </si>
  <si>
    <t>781111011</t>
  </si>
  <si>
    <t>Příprava podkladu před provedením obkladu oprášení (ometení) stěny</t>
  </si>
  <si>
    <t>0,10*(3,10+2,35+3,10+0,32+0,43+0,30) ; 0,87*3,10 ; Součet</t>
  </si>
  <si>
    <t>781121011</t>
  </si>
  <si>
    <t>Příprava podkladu před provedením obkladu nátěr penetrační na stěnu</t>
  </si>
  <si>
    <t>781734111</t>
  </si>
  <si>
    <t>Montáž obkladů vnějších stěn z obkladaček cihelných lepených flexibilním lepidlem do 50 ks/m2</t>
  </si>
  <si>
    <t>59521231</t>
  </si>
  <si>
    <t>pásek obkladový vápenopískový 240x71x16mm žlutý, červený, hnědý</t>
  </si>
  <si>
    <t>0,10*(3,10+2,35+3,10+0,32+0,43+0,30) ; 0,87*3,10 ; Součet ; 3,657*1,1 "Přepočtené koeficientem množství ; Součet</t>
  </si>
  <si>
    <t>998781201</t>
  </si>
  <si>
    <t>Přesun hmot pro obklady keramické stanovený procentní sazbou (%) z ceny vodorovná dopravní vzdálenost do 50 m v objektech výšky do 6 m</t>
  </si>
  <si>
    <t>2N-784</t>
  </si>
  <si>
    <t>Dokončovací práce</t>
  </si>
  <si>
    <t>784181101</t>
  </si>
  <si>
    <t>Penetrace podkladu jednonásobná základní akrylátová v místnostech výšky do 3,80 m</t>
  </si>
  <si>
    <t>784211111</t>
  </si>
  <si>
    <t>Malby z malířských směsí otěruvzdorných za mokra dvojnásobné, bílé za mokra otěruvzdorné velmi dobře v místnostech výšky do 3,80 m</t>
  </si>
  <si>
    <t>stěny ; "výtahová šachta" 3,95*(2*1,75+2*2,50) ; -1,30*2,08 ; Součet</t>
  </si>
  <si>
    <t>A1</t>
  </si>
  <si>
    <t>stropy ; "výtahová šachta" 1,75*2,50 ; Součet</t>
  </si>
  <si>
    <t>2N-9</t>
  </si>
  <si>
    <t>Ostatní konstrukce a práce-bourání</t>
  </si>
  <si>
    <t>949101112</t>
  </si>
  <si>
    <t>Lešení pomocné pracovní pro objekty pozemních staveb pro zatížení do 150 kg/m2, o výšce lešeňové podlahy přes 1,9 do 3,5 m</t>
  </si>
  <si>
    <t>2N-998</t>
  </si>
  <si>
    <t>Přesun hmot</t>
  </si>
  <si>
    <t>998021021</t>
  </si>
  <si>
    <t>Přesun hmot pro haly občanské výstavby, výrobu a služby s nosnou svislou konstrukcí zděnou nebo betonovou monolitickou vodorovná dopravní vzdálenost d</t>
  </si>
  <si>
    <t>3N-3</t>
  </si>
  <si>
    <t>B</t>
  </si>
  <si>
    <t>"výtahová šachta - zdivo včetně atiky" 4,17*(2*2,35+2*2,50) ; -1,30*2,08 ; Součet</t>
  </si>
  <si>
    <t>3N-4</t>
  </si>
  <si>
    <t>3N-6</t>
  </si>
  <si>
    <t>"výtahová šachta" 3,77*(2*1,75+2*2,50) ; -1,30*2,08 ; Součet</t>
  </si>
  <si>
    <t>"výtahová šachta" 4,17*(2*2,35+2*3,10) ; -1,30*2,08 ; Součet</t>
  </si>
  <si>
    <t>3N-712</t>
  </si>
  <si>
    <t>3N-713</t>
  </si>
  <si>
    <t>3N-721</t>
  </si>
  <si>
    <t>3N-751</t>
  </si>
  <si>
    <t>3N-764</t>
  </si>
  <si>
    <t>"cca" 5,10 ; Součet</t>
  </si>
  <si>
    <t>3N-767</t>
  </si>
  <si>
    <t>3N-781</t>
  </si>
  <si>
    <t>3N-784</t>
  </si>
  <si>
    <t>stěny ; "výtahová šachta" 3,77*(2*1,75+2*2,50) ; -1,30*2,08 ; Součet</t>
  </si>
  <si>
    <t>B1</t>
  </si>
  <si>
    <t>3N-9</t>
  </si>
  <si>
    <t>3N-998</t>
  </si>
  <si>
    <t>VB-3</t>
  </si>
  <si>
    <t>342151112</t>
  </si>
  <si>
    <t>C</t>
  </si>
  <si>
    <t>Montáž opláštění stěn ocelové konstrukce ze sendvičových panelů šroubovaných, výšky budovy přes 6 do 12 m</t>
  </si>
  <si>
    <t>55324713</t>
  </si>
  <si>
    <t>panel sendvičový stěnový i střešní, izolace PIR, viditelné kotvení, U 0,22W/m2K, modulová/celková š 1100/1120mm tl 100mm</t>
  </si>
  <si>
    <t>2,05*1,32 ; Součet</t>
  </si>
  <si>
    <t>R4219111R</t>
  </si>
  <si>
    <t>Montáž opláštění stěn ocelových kcí ze skleněných desek šroubovaných budov v do 12 m včetně montážního materiálu</t>
  </si>
  <si>
    <t>63437140</t>
  </si>
  <si>
    <t>sklo bezpečnostnostní vrstvené tl 10,4mm (ref.výrobek CONNEX 5.5.2 tloušťky 10,8 mm)</t>
  </si>
  <si>
    <t>"čela" 2*(2,05*6,22) ; "boky" 2*(3,15*6,22) ; -1,20*0,65*1 ; -1,20*2,18*2 ; -2,05*1,32*1 ; Součet</t>
  </si>
  <si>
    <t>VB-767</t>
  </si>
  <si>
    <t>767995116</t>
  </si>
  <si>
    <t>Montáž ostatních atypických zámečnických konstrukcí hmotnosti přes 100 do 250 kg</t>
  </si>
  <si>
    <t>1,382*1000 "Přepočtené koeficientem množství ; Součet</t>
  </si>
  <si>
    <t>14550300</t>
  </si>
  <si>
    <t>profil ocelový čtvercový svařovaný 100x100x4mm</t>
  </si>
  <si>
    <t>"(01.) TR 100x100x4" (4*4,99)*12,14/1000*1,05 ; "(02.) TR 100x100x4" (14*2,81)*12,14/1000*1,05 ; "(03.) TR 100x100x4" (10*1,70)*12,14/1000*1,05 ; "(04.) TR 100x100x4" (4*1,22)*12,14/1000*1,05 ; "(05.) TR 100x100x4" (1*0,65)*12,14/1000*1,05 ; "(06.) TR 100x100x4" (2*1,88)*12,14/1000*1,05 ; "(07.) TR 100x100x4" (5*0,32)*12,14/1000*1,05 ; "(08.) TR 100x100x4" (1*6,50)*12,14/1000*1,05 ; Součet</t>
  </si>
  <si>
    <t>14550317</t>
  </si>
  <si>
    <t>profil ocelový čtvercový svařovaný 80x80x4mm</t>
  </si>
  <si>
    <t>"(09.) TR 80x80x4" (4*0,10)*9,89/1000*1,05 ; Součet</t>
  </si>
  <si>
    <t>15431520R</t>
  </si>
  <si>
    <t>profil ocelový C symetrický S235JR 80x80x5mm</t>
  </si>
  <si>
    <t>"(10.) C 80x80x5" (2*2,18)*10,40/1000*1,05 ; "(11.) C 80x80x5" (1*0,65)*10,40/1000*1,05 ; Součet</t>
  </si>
  <si>
    <t>13611238</t>
  </si>
  <si>
    <t>plech ocelový hladký jakost S 235 JR tl 15mm tabule</t>
  </si>
  <si>
    <t>"(12.) Pl 15x135" 1*0,0302 ; "(13.) Pl 15x500" 1*0,0995 ; Součet ; 0,13*1,05 "Přepočtené koeficientem množství ; Součet</t>
  </si>
  <si>
    <t>VB-783</t>
  </si>
  <si>
    <t>Dokončovací práce - nátěry</t>
  </si>
  <si>
    <t>783301313</t>
  </si>
  <si>
    <t>Příprava podkladu zámečnických konstrukcí před provedením nátěru odmaštění odmašťovačem ředidlovým</t>
  </si>
  <si>
    <t>"(01.) TR 100x100x4" 7,98 ; "(02.) TR 100x100x4" 15,74 ; "(03.) TR 100x100x4" 6,80 ; "(04.) TR 100x100x4" 1,95 ; "(05.) TR 100x100x4" 0,26 ; "(06.) TR 100x100x4" 1,50 ; "(07.) TR 100x100x4" 0,64 ; "(08.) TR 100x100x4" 2,60 ; "(09.) TR 80x80x4" 0,13 ; "(10.) C 80x80x5" 2,09 ; "(11.) C 80x80x5" 0,31 ; Součet</t>
  </si>
  <si>
    <t>789421131</t>
  </si>
  <si>
    <t>Provedení žárového stříkání ocelových konstrukcí hliníkem, tloušťky 100 µm, třídy I (0,920 kg Al/m2) včetně materiálu</t>
  </si>
  <si>
    <t>783335101</t>
  </si>
  <si>
    <t>Mezinátěr zámečnických konstrukcí jednonásobný epoxidový</t>
  </si>
  <si>
    <t>783337101</t>
  </si>
  <si>
    <t>Krycí nátěr (email) zámečnických konstrukcí jednonásobný epoxidový</t>
  </si>
  <si>
    <t>VB-9</t>
  </si>
  <si>
    <t>953961214</t>
  </si>
  <si>
    <t>Kotvy chemické s vyvrtáním otvoru do betonu, železobetonu nebo tvrdého kamene chemická patrona, velikost M 16, hloubka 125 mm</t>
  </si>
  <si>
    <t>12 ; Součet</t>
  </si>
  <si>
    <t>953965132</t>
  </si>
  <si>
    <t>Kotvy chemické s vyvrtáním otvoru kotevní šrouby pro chemické kotvy, velikost M 16, délka 260 mm</t>
  </si>
  <si>
    <t>"M16x220-8.8tZn ref. výrobek :Hilty HIT-V-F M16x220" 12 ; Součet</t>
  </si>
  <si>
    <t>R9539424R1</t>
  </si>
  <si>
    <t>Podlití patních plechů plastmaltou včetně materiálu</t>
  </si>
  <si>
    <t>4 ; Součet</t>
  </si>
  <si>
    <t>VB-998</t>
  </si>
  <si>
    <t>VRN</t>
  </si>
  <si>
    <t>Vedlejší rozpočtové náklady</t>
  </si>
  <si>
    <t>030001000</t>
  </si>
  <si>
    <t>Zařízení staveniště</t>
  </si>
  <si>
    <t>032903000</t>
  </si>
  <si>
    <t>Náklady na provoz a údržbu vybavení staveniště</t>
  </si>
  <si>
    <t>065002000</t>
  </si>
  <si>
    <t>Mimostaveništní doprava materiálů</t>
  </si>
  <si>
    <t>090001000</t>
  </si>
  <si>
    <t>Ostatní náklady</t>
  </si>
  <si>
    <t xml:space="preserve">  SO 10-41</t>
  </si>
  <si>
    <t>Úprava mostu v km 476,480</t>
  </si>
  <si>
    <t>SO 10-41</t>
  </si>
  <si>
    <t>beton: (14,0+2,576)*2,5=41,440 [A]</t>
  </si>
  <si>
    <t>zemina: 47,49*1,8+77*3,1416*0,2^2/4*1,8=89,836 [A]</t>
  </si>
  <si>
    <t>suť - kámen</t>
  </si>
  <si>
    <t>5,036*2,5=12,590 [A]</t>
  </si>
  <si>
    <t>vykop pro izolaci: (1,03-0,7)*17,55*8,2=47,490 [A]</t>
  </si>
  <si>
    <t>obsyp drenáže</t>
  </si>
  <si>
    <t>nova drenaz vcetne napojeni: (7,3+2,01+0,5+6,73+3,122+0,5)*0,3=6,049 [A]</t>
  </si>
  <si>
    <t>227831</t>
  </si>
  <si>
    <t>MIKROPILOTY KOMPLET D DO 150MM NA POVRCHU</t>
  </si>
  <si>
    <t>11*7=77,000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</si>
  <si>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</si>
  <si>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26194</t>
  </si>
  <si>
    <t>VRTY PRO KOTV, INJEKT, MIKROPIL NA POVR TŘ V A VI D DO 200MM</t>
  </si>
  <si>
    <t>7*11=77,000 [A]</t>
  </si>
  <si>
    <t>317325</t>
  </si>
  <si>
    <t>ŘÍMSY ZE ŽELEZOBETONU DO C30/37</t>
  </si>
  <si>
    <t>C30/37 - XF2, XD1</t>
  </si>
  <si>
    <t>presah OP1: 0,75*((0,555+0,54)/2*0,48+0,1*0,43+0,38*(0,5352+0,5511)/2+0,22*0,5)=0,467 [A]  
presah OP2: 0,9*((0,555+0,537)/2*0,48+0,1*0,43+0,38*(0,517+0,534)/2+0,22*0,5)=0,553 [B]  
nad deskou: 7,25*(0,43*0,1+(0,517+0,381)/2*0,38+0,22*0,5)+7,25*(0,43*0,1+(0,381+0,5352)/2*0,38+0,22*0,5)=4,718 [C]  
Celkem: A+B+C=5,738 [D]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</si>
  <si>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</si>
  <si>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34794B</t>
  </si>
  <si>
    <t>STĚNY PROTIHLUKOVÉ A OHRADNÍ Z OCELI S 355</t>
  </si>
  <si>
    <t>Zřízení PHS včetně veškerých nutných úprav v místech navázání na stávající konstrukce PHS a oplocení - přizpůsobení stávající PHS (vrtání do sloupku, následná obnova PKO)</t>
  </si>
  <si>
    <t>HEB160: 0,0426*3*9*1,05=1,208 [A]  
madlo L70x6: 0,00638*15,6*1,05=0,105 [B]  
Celkem: A+B=1,313 [C]</t>
  </si>
  <si>
    <t>deska: (0,555+0,7)/2*(3,123+2,118)/2*14,5=23,843 [A]  
nabeh izolace: (0,25+0,19)/2*0,06*14,5=0,191 [B]  
Celkem: A+B=24,034 [C]</t>
  </si>
  <si>
    <t>421365</t>
  </si>
  <si>
    <t>VÝZTUŽ MOSTNÍ DESKOVÉ KONSTRUKCE Z OCELI 10505, B500B</t>
  </si>
  <si>
    <t>6,413=6,413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</si>
  <si>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74.    
- povrchovou antikorozní úpravu výztuže,    
- separaci výztuže,    
- osazení měřících zařízení a úpravy pro ně,    
- osazení měřících skříní nebo míst pro měření bludných proudů.</t>
  </si>
  <si>
    <t>451314</t>
  </si>
  <si>
    <t>PODKLADNÍ A VÝPLŇOVÉ VRSTVY Z PROSTÉHO BETONU C25/30</t>
  </si>
  <si>
    <t>beton  C25/30 - XC2, XF1</t>
  </si>
  <si>
    <t>vyrovnani pro izolaci na poprsni stene: 2,5=2,500 [A]  
pod drenaz mimo desku a nabehy: 0,25*(2,57+3,12+4,2+2,01)=2,975 [B]  
koryto: 1,92=1,920 [C]  
Celkem: A+B+C=7,395 [D]</t>
  </si>
  <si>
    <t>tvrdá ochrana C25/30 - XC2, XF3</t>
  </si>
  <si>
    <t>stavajici klenba: 0,05*11,6*9,05=5,249 [A]  
k drenazi OP1: 0,05*(7,48+5,65)/2*1,36=0,446 [B]  
k drenazi OP2: 0,05*(6,825+4,04)/2*1,61=0,437 [C]  
nova kce: 0,05*(2,563+1,558)/2*14,5=1,494 [D]  
Celkem: A+B+C+D=7,626 [E]</t>
  </si>
  <si>
    <t>stavajici klenba: 0,002*11,6*9,05=0,210 [A]  
k drenazi OP1: 0,002*(7,48+5,65)/2*1,36=0,018 [B]  
k drenazi OP2: 0,002*(6,825+4,04)/2*1,61=0,017 [C]  
nova kce: 0,002*(2,563+1,558)/2*14,5=0,060 [D]  
Celkem: A+B+C+D=0,305 [E]</t>
  </si>
  <si>
    <t>sanace stavajiciho lice betonove klenby - odhad 10%</t>
  </si>
  <si>
    <t>(11,73*(4,34-1,3+4,495-1,3)/2*2+11,73*3,14*3,75*100/180)*0,1=14,987 [A]</t>
  </si>
  <si>
    <t>sanace stavajici ochrany izolace, odhad 50%</t>
  </si>
  <si>
    <t>11,6*9,05*0,5=52,490 [A]</t>
  </si>
  <si>
    <t>srovnaní odbourané opěrné zdi pro uložení nové římsové desky - odhad 30%</t>
  </si>
  <si>
    <t>(4,3+5,5)*0,3=2,940 [A]</t>
  </si>
  <si>
    <t>626212</t>
  </si>
  <si>
    <t>REPROFILACE VODOROVNÝCH PLOCH SHORA SANAČNÍ MALTOU JEDNOVRST TL 20MM</t>
  </si>
  <si>
    <t>srovnaní odbourané opěrné zdi pro uložení nové římsové desky - odhad 50%</t>
  </si>
  <si>
    <t>(4,3+5,5)*0,5=4,900 [A]</t>
  </si>
  <si>
    <t>626222</t>
  </si>
  <si>
    <t>REPROFIL VODOR PLOCH SHORA SANAČ MALTOU DVOUVRST TL DO 50MM</t>
  </si>
  <si>
    <t>srovnaní odbourané opěrné zdi pro uložení nové římsové desky - odhad 20%</t>
  </si>
  <si>
    <t>(4,3+5,5)*0,2=1,960 [A]</t>
  </si>
  <si>
    <t>62745</t>
  </si>
  <si>
    <t>SPÁROVÁNÍ STARÉHO ZDIVA CEMENTOVOU MALTOU</t>
  </si>
  <si>
    <t>hloubkové spárování ve smyslu TKP SSD 23</t>
  </si>
  <si>
    <t>pilíře odhad 30%: 21,4*(4,065-1,3+4,34-1,3)/2*2*0,3=37,268 [A]  
klenba odhad 50%: 21,4*3,14*3,75*100/180*0,5=69,996 [B]  
Celkem: A+B=107,264 [C]</t>
  </si>
  <si>
    <t>položka zahrnuje:    
dodávku veškerého materiálu potřebného pro předepsanou úpravu v předepsané kvalitě    
vyčištění spar (vyškrábání), vypláchnutí spar vodou, očištění povrchu    
spárování    
odklizení suti a přebytečného materiálu    
potřebná lešení</t>
  </si>
  <si>
    <t>78382</t>
  </si>
  <si>
    <t>NÁTĚRY BETON KONSTR TYP S2 (OS-B)</t>
  </si>
  <si>
    <t>- ochranný a sjednocující nátěr splňující vlastnosti   
- protikarbonatační schopnost vyjádřená difuzním odporem SD (CO2) větším než 50 m   
- hydrofobizační schopnost a schopnost zajistit průnik vodník par difuzní odpor SD(H2O) menší než 2 m, typ S2 (OS-B)   
- odstín barvy RAL 7030 (celý viditelný povrch bet. konstrukcí - šedivá v odstínu betonu)</t>
  </si>
  <si>
    <t>sjednocujici nater bet. klenby: 11,73*(4,34-1,3+4,495-1,3)/2*2+11,73*3,14*3,75*100/180=149,870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</si>
  <si>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</si>
  <si>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787117</t>
  </si>
  <si>
    <t>ZASKLÍVÁNÍ STĚN A PŘÍČEK BEZPEČNOSTNÍM SKLEM</t>
  </si>
  <si>
    <t>výplň PHS včetně provedení pískování skla pro ochranu nárazu ptactva</t>
  </si>
  <si>
    <t>3*(0,75+1,25+2*7+0,5)=49,500 [A]</t>
  </si>
  <si>
    <t>- položky zasklívání zahrnují kompletní zasklení, včetně lišt, spojovacího materiálu, těsnící profily a tmely. Zahrnují i další předepsané práce jako broušení, vrtání, lepení a pod.</t>
  </si>
  <si>
    <t>stavajici klenba: 11,6*9,05=104,980 [A]  
k drenazi OP1: (7,48+5,65)/2*1,36=8,928 [B]  
k drenazi OP2: (6,825+4,04)/2*1,61=8,746 [C]  
nova kce: (2,563+1,558)/2*14,5=29,877 [D]  
Celkem: A+B+C+D=152,531 [E]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</si>
  <si>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IZOLACE PROTI STÉKAJÍCÍ VODĚ Z MODIFIKOVANÉHO ASFALTU, PLNOPLOŠNĚ SPOJENÁ S PODKLADEM,    
2) NETKANÁ GEOTEXTILIE MIN. 300G/M2 - 1 VRSTVA,    
3) SEPARAČNÍ PE FOLIE MIN. TL. 0,3 MM, VOLNĚ POKLÁDANÁ,    
4) OCHRANNÁ VRSTVA - BETON C 25/30 - XC2, XF3, PRŮSAK DO 35 MM DLE   
ČSN EN 206+A1, S VÝZTUŽNOU VLOŽKOU Z KARI SÍTÍ 4/4- 100/100MM *)</t>
  </si>
  <si>
    <t>drenaz: (0,5+0,3*2)*7,3+2,01+0,5+6,73+3,122+0,5=20,892 [A]  
svisle deska: (0,535+0,381)/2*7,25+(0,381+0,551)/2*7,25=6,699 [B]  
Celkem: A+B=27,591 [C]</t>
  </si>
  <si>
    <t>875342</t>
  </si>
  <si>
    <t>POTRUBÍ DREN Z TRUB PLAST DN DO 200MM DĚROVANÝCH</t>
  </si>
  <si>
    <t>nova drenaz vcetne napojeni: 7,3+2,01+0,5+6,73+3,122+0,5=20,162 [A]</t>
  </si>
  <si>
    <t>89974</t>
  </si>
  <si>
    <t>PROPLACH A DEZINFEKCE VODOVODNÍHO POTRUBÍ DN DO 200MM</t>
  </si>
  <si>
    <t>2*26=52,000 [A]</t>
  </si>
  <si>
    <t>- napuštění a vypuštění vody, dodání vody a dezinfekčního prostředku, bakteriologický rozbor vody.</t>
  </si>
  <si>
    <t>931244</t>
  </si>
  <si>
    <t>VLOŽKA DILAT SPAR Z PRYŽ PÁSŮ ŠÍŘ DO 400MM PROFIL TL DO 12MM</t>
  </si>
  <si>
    <t>kotvený elastomerový pás</t>
  </si>
  <si>
    <t>14,8+0,3*2=15,400 [A]</t>
  </si>
  <si>
    <t>938442</t>
  </si>
  <si>
    <t>OČIŠTĚNÍ ZDIVA OTRYSKÁNÍM TLAKOVOU VODOU DO 500 BARŮ</t>
  </si>
  <si>
    <t>21,4*(4,065-1,3+4,34-1,3)/2*2+21,4*3,14*3,75*100/180=264,219 [A]</t>
  </si>
  <si>
    <t>ocisteni betonove klenby, tlak 600 bar</t>
  </si>
  <si>
    <t>11,73*(4,34-1,3+4,495-1,3)/2*2+11,73*3,14*3,75*100/180=149,870 [A]</t>
  </si>
  <si>
    <t>966118</t>
  </si>
  <si>
    <t>BOURÁNÍ KONSTRUKCÍ Z BETON DÍLCŮ S ODVOZEM DO 20KM</t>
  </si>
  <si>
    <t>nastupistni desky: 2,3*0,08*14=2,576 [A]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</si>
  <si>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</si>
  <si>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1*14=14,000 [A]</t>
  </si>
  <si>
    <t>96618</t>
  </si>
  <si>
    <t>BOURÁNÍ KONSTRUKCÍ KOVOVÝCH</t>
  </si>
  <si>
    <t>HEA120: (19,9*3,785*6+19,9*3,235*2)/1000=0,581 [A]  
U120: 6*13,4/1000*(0,5+0,7)=0,096 [B]  
Celkem: A+B=0,677 [C]</t>
  </si>
  <si>
    <t>položka zahrnuje:    
- rozebrání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</si>
  <si>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96663</t>
  </si>
  <si>
    <t>ODSTRANĚNÍ PROTIHLUKOVÝCH STĚN Z DÍLCŮ PLASTOVÝCH</t>
  </si>
  <si>
    <t>16*3=48,000 [A]</t>
  </si>
  <si>
    <t>položka zahrnuje:    
- demontáž konstrukce do použitelných součástí a odstranění nepoužitelných    
- odvoz použitelných částí do skladu a suti na skládku (nezahrnuje poplatek za skládku)    
- odstranění sloupků bez ohledu na materiál    
nezahrnuje odstranění základových konstrukcí</t>
  </si>
  <si>
    <t>967138</t>
  </si>
  <si>
    <t>VYBOURÁNÍ ČÁSTÍ KONSTRUKCÍ KAMENNÝCH NA MC S ODVOZEM DO 20KM</t>
  </si>
  <si>
    <t>OP1: (2,12+2,29)/2*3,25*(155,954-155,45)=3,612 [A]  
OP2: (2,97+3,123)/2*3,28*(155,954-155,45)=5,036 [B]  
Celkem: A+B=8,648 [C]</t>
  </si>
  <si>
    <t>stavajici drenaz: 2*6=12,000 [A]</t>
  </si>
  <si>
    <t>E.1.8</t>
  </si>
  <si>
    <t>Pozemní komunikace</t>
  </si>
  <si>
    <t xml:space="preserve">  SO 10-11.2</t>
  </si>
  <si>
    <t>Zabezpečení veřejných zájmů</t>
  </si>
  <si>
    <t>SO 10-11.2</t>
  </si>
  <si>
    <t>014102</t>
  </si>
  <si>
    <t>POPLATKY ZA SKLÁDKU</t>
  </si>
  <si>
    <t>- Suť z frézování asfalt. vozovky a vybourání vozovky včetně podkladních vrstev     
- Cena za předpokladu že suť neobsahuje dehet (není bráno jako nebezpečný materiál)</t>
  </si>
  <si>
    <t>předpoklad:   
III/24049 - délka 2100m, šíře 8m, plocha 16800m2   
16800=16 800,000 [A]   
II/246 - dl.1700m, š.8m, pl. 13600m2   
13600=13 600,000 [B]   
II/240 - dl.679m, š. 8m, pl. 5340m2   
5340=5 340,000 [C]   
MK Chelčického - dl. 462m, š. 8m, pl. 3700m2   
3700=3 700,000 [D]   
MK Jeronýmova - dl. 327m, š. 8m, pl. 2600m2   
2600=2 600,000 [E]   
MK Prokopova - dl.494m, š. 7m, pl. 3900m2   
3900=3 900,000 [F]   
MK Palackého - dl. 455m, š. 4m, pl. 1800m2   
1800=1 800,000 [G]   
MK Riegrova - dl. 393m, š. 5m, pl. 2000m2   
2000=2 000,000 [H]   
MK Řípská - dl. 253m, š. 5m, pl. 1000m2   
1000=1 000,000 [I]   
MK Poděbradova - dl. 365m, š. 5m, pl. 1800m2   
1800=1 800,000 [J]   
Předpoklad silnice II. a III. tř. - 10% plochy, MK - 50% plochy   
Frézování silnice II. a III.tř.   
(A+B+C)*0,1=3 574,000 [K]   
Frézování MK   
(D+E+F+G+H+I+J)*0,5=8 400,000 [L]   
Celkem: K+L=11 974,000 [M]   
Přepočet na m3   
Předpoklad frézování sil.II a III.tř tl. 150mm   
Přepočet na m3 - silnice II. a III.tř.   
K*0,15=536,100 [N]   
Předpoklad frézování MK tl. 100mm   
L*0,1=840,000 [O]   
Přepočet na tuny   
(N+O)*2,2=3 027,420 [P]</t>
  </si>
  <si>
    <t>- Kamenná dlažba</t>
  </si>
  <si>
    <t>předpoklad:   
MK Řípská - dl. 253m, š. 5m, pl. 300m2 kostky   
300=300,000 [A]   
MK Arnoštova - dl. 170m, š. 5m, pl. 850m2 kostky   
850=850,000 [B]   
Předpoklad 50% plochy   
(A+B)*0,5=575,000 [C]   
Předpoklad kostka tl. 150mm   
Přepočet na m3   
C*0,15=86,250 [D]   
Přepočet na tuny   
D*2,73=235,463 [E]</t>
  </si>
  <si>
    <t>113728</t>
  </si>
  <si>
    <t>FRÉZOVÁNÍ ZPEVNĚNÝCH PLOCH ASFALTOVÝCH, ODVOZ DO 20KM</t>
  </si>
  <si>
    <t>- Odfrézování obrusu v tl.100 mm.      
- Zahrnuje veškerou manipulaci s vybouranou sutí a s vybouranými hmotami vč. uložení na skládku. Poplatek za skládku uveden v pol. č. 014102.      
- Včetně očištění a vysušení povrchu pro následnou pokládku.</t>
  </si>
  <si>
    <t>předpoklad:   
III/24049 - délka 2100m, šíře 8m, plocha 16800m2   
16800=16 800,000 [A]   
II/246 - dl.1700m, š.8m, pl. 13600m2   
13600=13 600,000 [B]   
II/240 - dl.679m, š. 8m, pl. 5340m2   
5340=5 340,000 [C]   
MK Chelčického - dl. 462m, š. 8m, pl. 3700m2   
3700=3 700,000 [D]   
MK Jeronýmova - dl. 327m, š. 8m, pl. 2600m2   
2600=2 600,000 [E]   
MK Prokopova - dl.494m, š. 7m, pl. 3900m2   
3900=3 900,000 [F]   
MK Palackého - dl. 455m, š. 4m, pl. 1800m2   
1800=1 800,000 [G]   
MK Riegrova - dl. 393m, š. 5m, pl. 2000m2   
2000=2 000,000 [H]   
MK Řípská - dl. 253m, š. 5m, pl. 1000m2   
1000=1 000,000 [I]   
MK Poděbradova - dl. 365m, š. 5m, pl. 1800m2   
1800=1 800,000 [J]   
Předpoklad silnice II. a III. tř. - 10% plochy, MK - 50% plochy   
Frézování silnice II. a III.tř.   
(A+B+C)*0,1=3 574,000 [K]   
Frézování MK   
(D+E+F+G+H+I+J)*0,5=8 400,000 [L]   
Celkem: K+L=11 974,000 [M]   
Přepočet na m3   
Předpoklad frézování sil.II a III.tř tl. 150mm   
Přepočet na m3 - silnice II. a III.tř.   
K*0,15=536,100 [Q]   
Předpoklad frézování MK tl. 100mm   
L*0,1=840,000 [R]   
Celkem: Q+R=1 376,100 [P]</t>
  </si>
  <si>
    <t>113178</t>
  </si>
  <si>
    <t>ODSTRAN KRYTU ZPEVNĚNÝCH PLOCH Z DLAŽEB KOSTEK, ODVOZ DO 20KM</t>
  </si>
  <si>
    <t>předpoklad:   
MK Řípská - dl. 253m, š. 5m, pl. 300m2 kostky   
300=300,000 [A]   
MK Arnoštova - dl. 170m, š. 5m, pl. 850m2 kostky   
850=850,000 [B]   
Předpoklad 50% plochy   
(A+B)*0,5=575,000 [C]   
Předpoklad kostka tl. 150mm   
Přepočet na m3   
C*0,15=86,250 [D]</t>
  </si>
  <si>
    <t>572113</t>
  </si>
  <si>
    <t>INFILTRAČNÍ POSTŘIK Z EMULZE DO 0,5KG/M2</t>
  </si>
  <si>
    <t>Předpoklad MZK ve stávajících komunikacích</t>
  </si>
  <si>
    <t>předpoklad:   
III/24049 - délka 2100m, šíře 8m, plocha 16800m2   
16800=16 800,000 [A]   
II/246 - dl.1700m, š.8m, pl. 13600m2   
13600=13 600,000 [B]   
II/240 - dl.679m, š. 8m, pl. 5340m2   
5340=5 340,000 [C]   
MK Chelčického - dl. 462m, š. 8m, pl. 3700m2   
3700=3 700,000 [D]   
MK Jeronýmova - dl. 327m, š. 8m, pl. 2600m2   
2600=2 600,000 [E]   
MK Prokopova - dl.494m, š. 7m, pl. 3900m2   
3900=3 900,000 [F]   
MK Palackého - dl. 455m, š. 4m, pl. 1800m2   
1800=1 800,000 [G]   
MK Riegrova - dl. 393m, š. 5m, pl. 2000m2   
2000=2 000,000 [H]   
MK Řípská - dl. 253m, š. 5m, pl. 1000m2   
1000=1 000,000 [I]   
MK Poděbradova - dl. 365m, š. 5m, pl. 1800m2   
1800=1 800,000 [J]   
Předpoklad silnice II. a III. tř. - 10% plochy, MK - 50% plochy   
Frézování silnice II. a III.tř.   
(A+B+C)*0,1=3 574,000 [K] m2   
Frézování MK   
(D+E+F+G+H+I+J)*0,5=8 400,000 [L] m2   
Celkem: K+L=11 974,000 [M]</t>
  </si>
  <si>
    <t>- dodání všech předepsaných materiálů pro postřiky v předepsaném množství      
- provedení dle předepsaného technologického předpisu      
- zřízení vrstvy bez rozlišení šířky, pokládání vrstvy po etapách      
- úpravu napojení, ukončení</t>
  </si>
  <si>
    <t>572214</t>
  </si>
  <si>
    <t>SPOJOVACÍ POSTŘIK Z MODIFIK EMULZE DO 0,5KG/M2</t>
  </si>
  <si>
    <t>- Spojovací postřik z modifikované kationaktivní asfaltové emulze určená pro spojovací postřiky v množství zbytkového asfaltu 0,4 kg/m2     
- V případě výskytu poruch na odfrézovaném povrchu stejný spoj. postřik. Uvažováno 15% z celkové plochy. (POUZE NA PŘÍMÍ PŘÍKAZ TDI A INVESTORA)</t>
  </si>
  <si>
    <t>předpoklad:   
III/24049 - délka 2100m, šíře 8m, plocha 16800m2   
16800=16 800,000 [A]   
II/246 - dl.1700m, š.8m, pl. 13600m2   
13600=13 600,000 [B]   
II/240 - dl.679m, š. 8m, pl. 5340m2   
5340=5 340,000 [C]   
MK Chelčického - dl. 462m, š. 8m, pl. 3700m2   
3700=3 700,000 [D]   
MK Jeronýmova - dl. 327m, š. 8m, pl. 2600m2   
2600=2 600,000 [E]   
MK Prokopova - dl.494m, š. 7m, pl. 3900m2   
3900=3 900,000 [F]   
MK Palackého - dl. 455m, š. 4m, pl. 1800m2   
1800=1 800,000 [G]   
MK Riegrova - dl. 393m, š. 5m, pl. 2000m2   
2000=2 000,000 [H]   
MK Řípská - dl. 253m, š. 5m, pl. 1000m2   
1000=1 000,000 [I]   
MK Poděbradova - dl. 365m, š. 5m, pl. 1800m2   
1800=1 800,000 [J]   
Předpoklad silnice II. a III. tř. - 10% plochy, MK - 50% plochy   
Frézování silnice II. a III.tř.   
(A+B+C)*0,1=3 574,000 [K] m2   
Frézování MK   
(D+E+F+G+H+I+J)*0,5=8 400,000 [L] m2   
Spojovací postřik   
pod ACO   
K+L=11 974,000 [N]   
pod ACL   
K=3 574,000 [O]   
Celkem: N+O=15 548,000 [P]</t>
  </si>
  <si>
    <t>- dodání všech předepsaných materiálů pro postřiky v předepsaném množství     
- provedení dle předepsaného technologického předpisu     
- zřízení vrstvy bez rozlišení šířky, pokládání vrstvy po etapách     
- úpravu napojení, ukončení</t>
  </si>
  <si>
    <t>574A34</t>
  </si>
  <si>
    <t>ASFALTOVÝ BETON PRO OBRUSNÉ VRSTVY ACO 11+, 11S TL. 40MM</t>
  </si>
  <si>
    <t>předpoklad:   
III/24049 - délka 2100m, šíře 8m, plocha 16800m2   
16800=16 800,000 [A]   
II/246 - dl.1700m, š.8m, pl. 13600m2   
13600=13 600,000 [B]   
II/240 - dl.679m, š. 8m, pl. 5340m2   
5340=5 340,000 [C]   
Předpoklad silnice II. a III. tř. - 10% plochy   
(A+B+C)*0,1=3 574,000 [D]</t>
  </si>
  <si>
    <t>- dodání směsi v požadované kvalitě      
- očištění podkladu      
- uložení směsi dle předepsaného technologického předpisu, zhutnění vrstvy v předepsané tloušťce      
- zřízení vrstvy bez rozlišení šířky, pokládání vrstvy po etapách, včetně pracovních spar a spojů      
- úpravu napojení, ukončení podél obrubníků, dilatačních zařízení, odvodňovacích proužků, odvodňovačů, vpustí, šachet a pod.      
- nezahrnuje postřiky, nátěry      
- nezahrnuje těsnění podél obrubníků, dilatačních zařízení, odvodňovacích proužků, odvodňovačů, vpustí, šachet a pod.</t>
  </si>
  <si>
    <t>574A33</t>
  </si>
  <si>
    <t>ASFALTOVÝ BETON PRO OBRUSNÉ VRSTVY ACO 11 TL. 40MM</t>
  </si>
  <si>
    <t>předpoklad:   
MK Chelčického - dl. 462m, š. 8m, pl. 3700m2   
3700=3 700,000 [A]   
MK Jeronýmova - dl. 327m, š. 8m, pl. 2600m2   
2600=2 600,000 [B]   
MK Prokopova - dl.494m, š. 7m, pl. 3900m2   
3900=3 900,000 [C]   
MK Palackého - dl. 455m, š. 4m, pl. 1800m2   
1800=1 800,000 [D]   
MK Riegrova - dl. 393m, š. 5m, pl. 2000m2   
2000=2 000,000 [E]   
MK Řípská - dl. 253m, š. 5m, pl. 1000m2   
1000=1 000,000 [F]   
MK Poděbradova - dl. 365m, š. 5m, pl. 1800m2   
1800=1 800,000 [G]   
Předpoklad MK - 50% plochy   
(A+B+C+D+E+F+G)*0,5=8 400,000 [H]</t>
  </si>
  <si>
    <t>574C56</t>
  </si>
  <si>
    <t>ASFALTOVÝ BETON PRO LOŽNÍ VRSTVY ACL 16+, 16S TL. 60MM</t>
  </si>
  <si>
    <t>- dodání směsi v požadované kvalitě     
- očištění podkladu     
- uložení směsi dle předepsaného technologického předpisu, zhutnění vrstvy v předepsané tloušťce     
- zřízení vrstvy bez rozlišení šířky, pokládání vrstvy po etapách, včetně pracovních spar a spojů     
- úpravu napojení, ukončení podél obrubníků, dilatačních zařízení, odvodňovacích proužků, odvodňovačů, vpustí, šachet a pod.     
- nezahrnuje postřiky, nátěry     
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</si>
  <si>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</si>
  <si>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</si>
  <si>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574F56</t>
  </si>
  <si>
    <t>ASFALTOVÝ BETON PRO PODKLADNÍ VRSTVY MODIFIK ACP 16+, 16S TL. 60MM</t>
  </si>
  <si>
    <t>93808</t>
  </si>
  <si>
    <t>OČIŠTĚNÍ VOZOVEK ZAMETENÍM</t>
  </si>
  <si>
    <t>předpoklad:   
III/24049 - délka 2100m, šíře 8m, plocha 16800m2   
16800=16 800,000 [A]   
II/246 - dl.1700m, š.8m, pl. 13600m2   
13600=13 600,000 [B]   
II/240 - dl.679m, š. 8m, pl. 5340m2   
5340=5 340,000 [C]   
MK Chelčického - dl. 462m, š. 8m, pl. 3700m2   
3700=3 700,000 [D]   
MK Jeronýmova - dl. 327m, š. 8m, pl. 2600m2   
2600=2 600,000 [E]   
MK Prokopova - dl.494m, š. 7m, pl. 3900m2   
3900=3 900,000 [F]   
MK Palackého - dl. 455m, š. 4m, pl. 1800m2   
1800=1 800,000 [G]   
MK Riegrova - dl. 393m, š. 5m, pl. 2000m2   
2000=2 000,000 [H]   
MK Řípská - dl. 253m, š. 5m, pl. 1000m2 + 300m2 (živice + kostky)   
1300=100,000 [I]   
MK Poděbradova - dl. 365m, š. 5m, pl. 1800m2   
1800=1 800,000 [J]   
MK Arnoštova - dl. 170m, š.5m, pl. 850m2 (kostky)   
850=850,000 [K]   
Předpoklad silnice II. a III. tř. - 10% plochy, MK - 50% plochy   
silnice II. a III.tř.   
(A+B+C)*0,1=3 574,000 [L]   
MK   
(D+E+F+G+H+I+J+K)*0,5=8 375,000 [M]   
Celkem: L+M=11 949,000 [N]</t>
  </si>
  <si>
    <t>915211</t>
  </si>
  <si>
    <t>VODOROVNÉ DOPRAVNÍ ZNAČENÍ PLASTEM HLADKÉ - DODÁVKA A POKLÁDKA</t>
  </si>
  <si>
    <t>odhad</t>
  </si>
  <si>
    <t>položka zahrnuje:      
- dodání a pokládku nátěrového materiálu (měří se pouze natíraná plocha)      
- předznačení a reflexní úpravu</t>
  </si>
  <si>
    <t>919113</t>
  </si>
  <si>
    <t>ŘEZÁNÍ ASFALTOVÉHO KRYTU VOZOVEK TL DO 150MM</t>
  </si>
  <si>
    <t>položka zahrnuje řezání vozovkové vrstvy v předepsané tloušťce, včetně spotřeby vody</t>
  </si>
  <si>
    <t>931313</t>
  </si>
  <si>
    <t>TĚSNĚNÍ DILATAČ SPAR ASF ZÁLIVKOU PRŮŘ DO 300MM2</t>
  </si>
  <si>
    <t>Dle pol. 919113</t>
  </si>
  <si>
    <t>položka zahrnuje dodávku a osazení předepsaného materiálu, očištění ploch spáry před úpravou, očištění okolí spáry po úpravě      
nezahrnuje těsnící profil</t>
  </si>
  <si>
    <t>E.1.9</t>
  </si>
  <si>
    <t>Kabelovody, kolektory</t>
  </si>
  <si>
    <t xml:space="preserve">  SO 10-90</t>
  </si>
  <si>
    <t>Kabelovod</t>
  </si>
  <si>
    <t>SO 10-90</t>
  </si>
  <si>
    <t>01511S</t>
  </si>
  <si>
    <t>(791,88+683,57)*1,800=2655,81</t>
  </si>
  <si>
    <t>výkop pro kabelovody v terenu a pod kolejemi -viz výpočet kubatury projektanta</t>
  </si>
  <si>
    <t>791.88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</si>
  <si>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</si>
  <si>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příplatek za další 4 km odvozu na skládku - celkem 24 km</t>
  </si>
  <si>
    <t>791,88*4=3167,52</t>
  </si>
  <si>
    <t>výkop pro kabelové šachty - viz výpočet projektanta</t>
  </si>
  <si>
    <t>683.57</t>
  </si>
  <si>
    <t>683,57*4=2734,28</t>
  </si>
  <si>
    <t>17581</t>
  </si>
  <si>
    <t>OBSYP POTRUBÍ A OBJEKTŮ Z NAKUPOVANÝCH MATERIÁLŮ</t>
  </si>
  <si>
    <t>obsyp šachet ŽB a plastových nenamrzavým materiálem</t>
  </si>
  <si>
    <t>Viz příloha výpočet množství pol.2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</si>
  <si>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</si>
  <si>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17481</t>
  </si>
  <si>
    <t>ZÁSYP JAM A RÝH Z NAKUPOVANÝCH MATERIÁLŮ</t>
  </si>
  <si>
    <t>zásyp kabelovodů nenamrzavým materiálem</t>
  </si>
  <si>
    <t>Viz příloha výpočet množství pol.3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</si>
  <si>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</si>
  <si>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pod kabelovody, trubky DN110  a kabelové šachty</t>
  </si>
  <si>
    <t>Viz příloha výpočet množství pol.1</t>
  </si>
  <si>
    <t>ZÁKLADY</t>
  </si>
  <si>
    <t>1: 3128,000; dle výpočtu</t>
  </si>
  <si>
    <t>1: 3128,000*42.6*0,001; dle výpočtu, převod na t</t>
  </si>
  <si>
    <t>1: 1622,000; dle výpočtu</t>
  </si>
  <si>
    <t>1: 346,000; dle výpočtu</t>
  </si>
  <si>
    <t>ÚPRAVA PODLOŽÍ A ZÁKLADOVÉ SPÁRY</t>
  </si>
  <si>
    <t>podkladní lože kabelových ŽB šachet a obetonovaných multikanálů</t>
  </si>
  <si>
    <t>Viz příloha výpočet množství pol.5</t>
  </si>
  <si>
    <t>položka zahrnuje dodávku předepsané geotextilie, mimostaveništní a vnitrostaveništní dopravu a její uložení včetně potřebných přesahů (nezapočítávají se do výměry)</t>
  </si>
  <si>
    <t>SVISLÉ A KOMPLETNÍ KONSTRUKCE</t>
  </si>
  <si>
    <t>38824A</t>
  </si>
  <si>
    <t>KABELOVOD Z MULTIKANÁLŮ DEVÍTIOTVOROVÝCH STANDARDNÍCH</t>
  </si>
  <si>
    <t>9-ti otvorové těleso kabelovodu</t>
  </si>
  <si>
    <t>Viz příloha výpočet množství pol.6</t>
  </si>
  <si>
    <t>3800R1</t>
  </si>
  <si>
    <t>POŽÁRNÍ UCPÁVKY, TĚSNĚNÍ A MANŽETY STĚNOVÉ</t>
  </si>
  <si>
    <t>Položka zahrnuje veškerý materiál, včetně těsnících tmelů, montáž a dopravu</t>
  </si>
  <si>
    <t>VODOROVNÉ KONSTRUKCE</t>
  </si>
  <si>
    <t>podkladní lože pod kabelové komory a kabelovody a zásyp nad kabelovody mimo nástupště</t>
  </si>
  <si>
    <t>Viz příloha výpočet množství pol.8+9 = 100,559+149,528=250,087</t>
  </si>
  <si>
    <t>položka zahrnuje dodávku předepsaného kameniva, mimostaveništní a vnitrostaveništní dopravu a jeho uložení  
není-li v zadávací dokumentaci uvedeno jinak, jedná se o nakupovaný materiál</t>
  </si>
  <si>
    <t>45731A</t>
  </si>
  <si>
    <t>VYROVNÁVACÍ A SPÁDOVÝ PROSTÝ BETON C20/25</t>
  </si>
  <si>
    <t>podkladní lože pod ŽB a plastové kabelové šachty</t>
  </si>
  <si>
    <t>Viz příloha výpočet množství pol.7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</si>
  <si>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</si>
  <si>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45734</t>
  </si>
  <si>
    <t>VYROVNÁVACÍ A SPÁD BETON ZVLÁŠTNÍ (PLASTBETON)</t>
  </si>
  <si>
    <t>vyspádování dna ŽB šachet k odvodňovacímu kanálku</t>
  </si>
  <si>
    <t>Viz příloha výpočet množství pol.10</t>
  </si>
  <si>
    <t>položka zahrnuje:  
- dodání zvláštního betonu (plastbetonu) předepsané kvality a jeho rozprostření v předepsané tloušťce a v předepsaném tvaru</t>
  </si>
  <si>
    <t>IZOLACE PROTI VODĚ</t>
  </si>
  <si>
    <t>711321</t>
  </si>
  <si>
    <t>IZOLACE PODZEM OBJ PROTI TLAK VODĚ ASFALT NÁTĚRY</t>
  </si>
  <si>
    <t>izolace ŽB šachet a kabelovodů</t>
  </si>
  <si>
    <t>Viz příloha výpočet množství pol.17+18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</si>
  <si>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</si>
  <si>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TRUBNÍ VEDENÍ</t>
  </si>
  <si>
    <t>87634</t>
  </si>
  <si>
    <t>CHRÁNIČKY Z TRUB PLASTOVÝCH DN DO 200MM</t>
  </si>
  <si>
    <t>potrubí DN160 mezi šachtami</t>
  </si>
  <si>
    <t>Viz příloha výpočet množství pol.11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</si>
  <si>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S94pro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</si>
  <si>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87426</t>
  </si>
  <si>
    <t>POTRUBÍ Z TRUB PLAST ODPAD DN DO 80MM</t>
  </si>
  <si>
    <t>drenážní trubky DN75 v plastových šachtách - viz TZ str.14</t>
  </si>
  <si>
    <t>2,00*20=40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</si>
  <si>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</si>
  <si>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obetonování zaústění kabelovodů do šachet</t>
  </si>
  <si>
    <t>Viz příloha výpočet množství pol.14</t>
  </si>
  <si>
    <t>899575</t>
  </si>
  <si>
    <t>OBETONOVÁNÍ POTRUBÍ ZE ŽELEZOBETONU DO C30/37 VČETNĚ VÝZTUŽE</t>
  </si>
  <si>
    <t>obetonování potrubí-chrániček a kabelovodu pod kolejemi s Kari sítí</t>
  </si>
  <si>
    <t>Viz příloha výpočet množství pol.13</t>
  </si>
  <si>
    <t>89952A</t>
  </si>
  <si>
    <t>OBETONOVÁNÍ POTRUBÍ Z PROSTÉHO BETONU DO C20/25</t>
  </si>
  <si>
    <t>obetonování plastových šachet suchým betonem</t>
  </si>
  <si>
    <t>Viz příloha výpočet množství pol.12</t>
  </si>
  <si>
    <t>OSTATNÍ KONSTRUKCE A PRÁCE NA TRUBNÍM VEDENÍ</t>
  </si>
  <si>
    <t>8984D</t>
  </si>
  <si>
    <t>KABELOVÉ KOMORY ŽELEZOBETONOVÉ VČ. VÝZTUŽE, UŽITNÝ OBJEM DO 7,5M3</t>
  </si>
  <si>
    <t>Kabelová šachta Š15B - viz tabulka šachet v TZ</t>
  </si>
  <si>
    <t>položka zahrnuje:  
- dodávku a osazení stupadel a žebříků  
- dodání dílce požadovaného tvaru a vlastností, jeho skladování, doprava a osazení do definitivní polohy, včetně komplexní technologie výroby a montáže dílců, ošetření a ochrana dílců,  
- u dílců železobetonových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samostatně v položkách č. 8991*.  
- kompletní vystrojení šachty, zejména kompletní kabelové lávky vč. veškerých podpůrných a uchycovacích prvků</t>
  </si>
  <si>
    <t>8984E</t>
  </si>
  <si>
    <t>KABELOVÉ KOMORY ŽELEZOBETONOVÉ VČ. VÝZTUŽE, UŽITNÝ OBJEM DO 10,0M3</t>
  </si>
  <si>
    <t>Kabelová šachta Š10B+Š13B+Š17B+Š18B+Š22B - viz tabulka šachet v TZ</t>
  </si>
  <si>
    <t>1+1+1+1+1=5</t>
  </si>
  <si>
    <t>8984F</t>
  </si>
  <si>
    <t>KABELOVÉ KOMORY ŽELEZOBETONOVÉ VČ. VÝZTUŽE, UŽITNÝ OBJEM DO 12,5M3</t>
  </si>
  <si>
    <t>Kabelová šachta Š16B - viz tabulka šachet v TZ</t>
  </si>
  <si>
    <t>8984G</t>
  </si>
  <si>
    <t>KABELOVÉ KOMORY ŽELEZOBETONOVÉ VČ. VÝZTUŽE, UŽITNÝ OBJEM DO 15M3</t>
  </si>
  <si>
    <t>Kabelová šachta Š01B+Š02B+Š12B+Š19B+Š20B - viz tabulka šachet v TZ</t>
  </si>
  <si>
    <t>8984H</t>
  </si>
  <si>
    <t>KABELOVÉ KOMORY ŽELEZOBETONOVÉ VČ. VÝZTUŽE, UŽITNÝ OBJEM NAD 15M3</t>
  </si>
  <si>
    <t>8988R1</t>
  </si>
  <si>
    <t>KABELOVÉ KOMORY Z PLASTICKÝCH HMOT, UŽITNÝ OBJEM DO 2,5M3+HDPE POKLOP A15</t>
  </si>
  <si>
    <t>Kabelová šachta Š08P+Š31P - viz tabulka šachet v TZ</t>
  </si>
  <si>
    <t>1+1=2</t>
  </si>
  <si>
    <t>položka zahrnuje:  
- dodávku a osazení stupadel a žebříků  
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samostatně v položkách č. 8991*.  
- kompletní vystrojení šachty, zejména kompletní kabelové lávky vč. veškerých podpůrných a uchycovacích prvků</t>
  </si>
  <si>
    <t>8988R2</t>
  </si>
  <si>
    <t>KABELOVÉ KOMORY Z PLASTICKÝCH HMOT, UŽITNÝ OBJEM DO 2,5M3+POKLOP PRO ZÁDLAŽBU B125</t>
  </si>
  <si>
    <t>Kabelová šachta Š07P+Š09P-Š30P+Š32P  - viz zabulka šachet v TZ</t>
  </si>
  <si>
    <t>1+1+1+1+1+1+1+1+1+1+1+1+1+1=14</t>
  </si>
  <si>
    <t>8988R3</t>
  </si>
  <si>
    <t>KABELOVÉ KOMORY Z PLASTICKÝCH HMOT, UŽITNÝ OBJEM DO 4,5M3+HDPE POKLOP</t>
  </si>
  <si>
    <t>Kabelová šachta  Š03P-Š06P - viz zabulka šachet v TZ</t>
  </si>
  <si>
    <t>1+1+1+1=4</t>
  </si>
  <si>
    <t>89911R1</t>
  </si>
  <si>
    <t>POKLOP ŠACHTOVÝ ATYPICKYÝ UZAVÍRATELNÝ , VODOTĚSNÝ 900/900 MM, ZATÍŽENÍ A</t>
  </si>
  <si>
    <t>Poklop pro ŽB kabelovou komoru Š01B-Š22B  - viz zabulka šachet v TZ</t>
  </si>
  <si>
    <t>2+2+1+1+1+1+1+1+1+2+2+2+2</t>
  </si>
  <si>
    <t>DOKONČOVACÍ KONSTRUKCE A PRÁCE</t>
  </si>
  <si>
    <t>93543</t>
  </si>
  <si>
    <t>ŽLABY Z DÍLCŮ Z POLYMERBETONU SVĚTLÉ ŠÍŘKY DO 200MM VČETNĚ MŘÍŽÍ</t>
  </si>
  <si>
    <t>odvodnovací žlábky v ŽB šachtách</t>
  </si>
  <si>
    <t>Viz příloha výpočet množství pol.15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</si>
  <si>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</si>
  <si>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93123R</t>
  </si>
  <si>
    <t>BENTONITOVÝ PÁSEK DO PRACOVNÍCH SPAR</t>
  </si>
  <si>
    <t>těsnění otvoru ŽB šachet</t>
  </si>
  <si>
    <t>Viz příloha výpočet množství pol.16</t>
  </si>
  <si>
    <t xml:space="preserve">  SO 10-90.1</t>
  </si>
  <si>
    <t>Úprava stávajícího kabelovodu</t>
  </si>
  <si>
    <t>SO 10-90.1</t>
  </si>
  <si>
    <t>120951123</t>
  </si>
  <si>
    <t>Bourání konstrukcí v odkopávkách a prokopávkách s přemístěním suti na hromady na vzdálenost do 20 m nebo s naložením na dopravní prostředek strojně z</t>
  </si>
  <si>
    <t>CS ÚRS 2019 01</t>
  </si>
  <si>
    <t>CAST ZB SACHET POD UROVNI TERENU ; POD VYBOURANYM NASTUPISTEM ; /viz TZ str.7 a  vykres c.3 - udaj projektanta hl.1,50 m/ ; 0,30*(1,80+2,00)*2*1,20*12 ; 1,80*2,00*0,30*12 ; 0,30*(3,00+4,00)*2*1,20*5 ; 3,00*4,00*0,30*5 ; Součet</t>
  </si>
  <si>
    <t>162701155</t>
  </si>
  <si>
    <t>Vodorovné přemístění výkopku nebo sypaniny po suchu na obvyklém dopravním prostředku, bez naložení výkopku, avšak se složením bez rozhrnutí z horniny</t>
  </si>
  <si>
    <t>ODVOZ NA SKLADKU ; 88,992</t>
  </si>
  <si>
    <t>162701159</t>
  </si>
  <si>
    <t>88,992*18</t>
  </si>
  <si>
    <t>SKUT.CENA 2</t>
  </si>
  <si>
    <t>Poplatek za uložení stavebního odpadu na skládce (skládkovné) z armovaného betonu zatříděného do Katalogu odpadů pod kódem 17 01 01</t>
  </si>
  <si>
    <t>88,992*2,700</t>
  </si>
  <si>
    <t>151201201</t>
  </si>
  <si>
    <t>Zřízení pažení stěn výkopu bez rozepření nebo vzepření zátažné, hloubky do 4 m</t>
  </si>
  <si>
    <t>PAZENI VYKOPU SACHET POD UR.TERENU ; (1,80+2,00)*2*1,50*12 ; (3,00+4,00)*2*1,50*5 ; Součet</t>
  </si>
  <si>
    <t>151201211</t>
  </si>
  <si>
    <t>Odstranění pažení stěn výkopu s uložením pažin na vzdálenost do 3 m od okraje výkopu zátažné, hloubky do 4 m</t>
  </si>
  <si>
    <t>151201401</t>
  </si>
  <si>
    <t>Zřízení vzepření zapažených stěn výkopů s potřebným přepažováním při roubení zátažném, hloubky do 4 m</t>
  </si>
  <si>
    <t>151201411</t>
  </si>
  <si>
    <t>Odstranění vzepření stěn výkopů s uložením materiálu na vzdálenost do 3 m od kraje výkopu při roubení zátažném, hloubky do 4 m</t>
  </si>
  <si>
    <t>174101101</t>
  </si>
  <si>
    <t>Zásyp sypaninou z jakékoliv horniny s uložením výkopku ve vrstvách se zhutněním jam, šachet, rýh nebo kolem objektů v těchto vykopávkách</t>
  </si>
  <si>
    <t>ZASYP  PO SACHTACH NENAMRZAVYM MATERIALEM ; /dle udaje projektanta -  jen cast sachty pod ur. terenu/ ; 1,80*2,00*1,50*12 ; 3,00*4,00*1,50*5 ; Součet</t>
  </si>
  <si>
    <t>58337344</t>
  </si>
  <si>
    <t>štěrkopísek frakce 0/32</t>
  </si>
  <si>
    <t>154,800 ; 154,8*2 Přepočtené koeficientem množství</t>
  </si>
  <si>
    <t>1 - D</t>
  </si>
  <si>
    <t>Zemní práce - demolice rampy</t>
  </si>
  <si>
    <t>129911113</t>
  </si>
  <si>
    <t>Bourání konstrukcí v odkopávkách a prokopávkách ručně s přemístěním suti na hromady na vzdálenost do 20 m nebo s naložením na dopravní prostředek ze z</t>
  </si>
  <si>
    <t>KAMENNY ZAKLAD STAVAJICI ZDI ; POD UROVNI TERENU ; /viz udaj projektanta/ ; 0,50*(12,00+1,40)*0,90</t>
  </si>
  <si>
    <t>162751137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</si>
  <si>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</si>
  <si>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KAMEN ZE ZAKLADU NA SKLADKU ; 6,03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</si>
  <si>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</si>
  <si>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započatých 1 000 m</t>
  </si>
  <si>
    <t>6,03*14</t>
  </si>
  <si>
    <t>SKUT.CENA 8</t>
  </si>
  <si>
    <t>Poplatek za uložení stavebního odpadu na skládce (skládkovné) zeminy a kamení zatříděného do Katalogu odpadů pod kódem 17 05 04</t>
  </si>
  <si>
    <t>6,03*2,700</t>
  </si>
  <si>
    <t>174111101</t>
  </si>
  <si>
    <t>Zásyp sypaninou z jakékoliv horniny ručně s uložením výkopku ve vrstvách se zhutněním jam, šachet, rýh nebo kolem objektů v těchto vykopávkách</t>
  </si>
  <si>
    <t>ZASYP RYHY PO VYBOURANYCH ZAKLADECH ; STERKODRTI ; /viz udaj porojektanta/ ; 6,03</t>
  </si>
  <si>
    <t>58344169</t>
  </si>
  <si>
    <t>štěrkodrť frakce 0/32 OTP ČD</t>
  </si>
  <si>
    <t>6,03 ; 6,03*2 Přepočtené koeficientem množství</t>
  </si>
  <si>
    <t>132212111</t>
  </si>
  <si>
    <t>Hloubení rýh šířky do 800 mm ručně zapažených i nezapažených, s urovnáním dna do předepsaného profilu a spádu v hornině třídy těžitelnosti I skupiny 3</t>
  </si>
  <si>
    <t>VYKOP PRO NOVY ZAKLADOVY PAS ; /viz pudorys a rez A-A/ ; 0,50*12,00*0,90 ; /uzavreni stavajici rampy - nereseno/ ; 0,50*1,40*0,90 ; Součet</t>
  </si>
  <si>
    <t>122311101</t>
  </si>
  <si>
    <t>Odkopávky a prokopávky ručně zapažené i nezapažené v hornině třídy těžitelnosti II skupiny 4</t>
  </si>
  <si>
    <t>STAVAJICI ZASYP RAMPY ; PREDPOKLAD KAMENIVO ; 1,40*12,00*1,30 ; 0,15*1,40*1,30 ; Součet</t>
  </si>
  <si>
    <t>DOSYP (VRACENI) ZA NOVOU OPER.ZDI ; Z VYBOURANEHO MATERIALU ; /predb.odhad - vysypany material/ ; 6,00</t>
  </si>
  <si>
    <t>166111111</t>
  </si>
  <si>
    <t>Přehození neulehlého výkopku ručně z horniny třídy těžitelnosti II, skupiny 4 a 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</si>
  <si>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</si>
  <si>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</si>
  <si>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ODVOZ NA SKLADKU - ZEMINA ; 6,03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</si>
  <si>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</si>
  <si>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</si>
  <si>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ODVOZ NA SKLADKU - ZASYP ; 22,113</t>
  </si>
  <si>
    <t>22,113*14</t>
  </si>
  <si>
    <t>SKUT</t>
  </si>
  <si>
    <t>CEN</t>
  </si>
  <si>
    <t>(6,03+22,113)*1,800</t>
  </si>
  <si>
    <t>10 - D</t>
  </si>
  <si>
    <t>Přípravné a bourací práce  - demolice rampy</t>
  </si>
  <si>
    <t>962022491</t>
  </si>
  <si>
    <t>Bourání zdiva nadzákladového kamenného na maltu cementovou, objemu přes 1 m3</t>
  </si>
  <si>
    <t>STAVAJICI ZDIVO RAMPY - SPODNI KAMENNA CAST ; KE ZPETNEMU POUZITI ; /viz pudorys a rez/ ; 0,40*(1,40+12,00)*(1,40-0,30)</t>
  </si>
  <si>
    <t>997221151</t>
  </si>
  <si>
    <t>Vodorovná doprava suti stavebním kolečkem s naložením a se složením z kusových materiálů, na vzdálenost do 50 m</t>
  </si>
  <si>
    <t>K MISTU ULOZENI A ZPET ; 14,740</t>
  </si>
  <si>
    <t>997221612</t>
  </si>
  <si>
    <t>Nakládání na dopravní prostředky pro vodorovnou dopravu vybouraných hmot</t>
  </si>
  <si>
    <t>PREKLADANI KAMENE ; 14,740</t>
  </si>
  <si>
    <t>979071112</t>
  </si>
  <si>
    <t>Očištění vybouraných dlažebních kostek od spojovacího materiálu, s uložením očištěných kostek na skládku, s odklizením odpadových hmot na hromady a s</t>
  </si>
  <si>
    <t>OCISTENI KAMENE ; (1,40+12,00)*(1,40-0,30)*2</t>
  </si>
  <si>
    <t>2 - D</t>
  </si>
  <si>
    <t>Zakládání  - demolice rampy</t>
  </si>
  <si>
    <t>274313711</t>
  </si>
  <si>
    <t>Základy z betonu prostého pasy betonu kamenem neprokládaného tř. C 20/25</t>
  </si>
  <si>
    <t>ZAKLADOVE PASY NOVE OPERNE ZDI ; /viz pudorys a rez A-A/ ; 0,50*12,00*0,90 ; /uzavreni stavajici rampy - nereseno/ ; 0,50*1,40*0,90 ; Součet</t>
  </si>
  <si>
    <t>274351121</t>
  </si>
  <si>
    <t>Bednění základů pasů rovné zřízení</t>
  </si>
  <si>
    <t>TERENNI NEROVNOST ; 12,00*0,20*2 ; 1,40*0,20*2 ; Součet</t>
  </si>
  <si>
    <t>274351122</t>
  </si>
  <si>
    <t>Bednění základů pasů rovné odstranění</t>
  </si>
  <si>
    <t>3 - D</t>
  </si>
  <si>
    <t>Svislé a kompletní konstrukce  - demolice rampy</t>
  </si>
  <si>
    <t>327213122</t>
  </si>
  <si>
    <t>Zdění zdiva nadzákladového opěrných zdí a valů z lomového kamene štípaného nebo ručně vybíraného na maltu z nepravidelných kamenů objemu 1 kusu kamene</t>
  </si>
  <si>
    <t>NOVA OPERNA ZED Z VYBOURANEHO MATERIALU ; VC.UZAVRENI BOKU STAV.RAMPY ; /predpoklad - doplneni 30%/ ; 0,40*(12,00+1,40)*1,335</t>
  </si>
  <si>
    <t>58380756</t>
  </si>
  <si>
    <t>kámen lomový soklový (1t=1,7m2)</t>
  </si>
  <si>
    <t>7,156/3*2,700 ; 6,44*1,05 Přepočtené koeficientem množství</t>
  </si>
  <si>
    <t>Příplatek na betonovou maltu (viz řez A-A)</t>
  </si>
  <si>
    <t>5 - D</t>
  </si>
  <si>
    <t>Komunikace pozemní - demolice rampy</t>
  </si>
  <si>
    <t>564851111</t>
  </si>
  <si>
    <t>Podklad ze štěrkodrti ŠD s rozprostřením a zhutněním, po zhutnění tl. 150 mm</t>
  </si>
  <si>
    <t>UPRAVA PLOCHY PO VYBOURANI STAV.ZDI ; 1,50*12,50</t>
  </si>
  <si>
    <t>62 - D</t>
  </si>
  <si>
    <t>Úprava povrchů vnějších - demolice rampy</t>
  </si>
  <si>
    <t>628631211</t>
  </si>
  <si>
    <t>Spárování zdiva opěrných zdí a valů cementovou maltou hloubky spárování do 30 mm, zdiva z lomového kamene</t>
  </si>
  <si>
    <t>NOVA ZED ; /viz pudorys a rez/ ; (12,00+1,40)*1,335</t>
  </si>
  <si>
    <t>63 - D</t>
  </si>
  <si>
    <t>Podlahy a podlahové konstrukce - demolice rampy</t>
  </si>
  <si>
    <t>631311126</t>
  </si>
  <si>
    <t>Mazanina z betonu prostého bez zvýšených nároků na prostředí tl. přes 80 do 120 mm tř. C 25/30</t>
  </si>
  <si>
    <t>NOVA VRCHNI MAZANINA RAMPY ; PREDPOKLAD SE SITI ; /viz pudorys/ ; 27,00*0,10</t>
  </si>
  <si>
    <t>631319022</t>
  </si>
  <si>
    <t>Příplatek k cenám mazanin za úpravu povrchu mazaniny přehlazením s poprášením cementem pro konečnou úpravu, mazanina tl. přes 80 do 120 mm (20 kg/m3)</t>
  </si>
  <si>
    <t>631319173</t>
  </si>
  <si>
    <t>Příplatek k cenám mazanin za stržení povrchu spodní vrstvy mazaniny latí před vložením výztuže nebo pletiva pro tl. obou vrstev mazaniny přes 80 do 12</t>
  </si>
  <si>
    <t>631351101</t>
  </si>
  <si>
    <t>Bednění v podlahách rýh a hran zřízení</t>
  </si>
  <si>
    <t>(1,49+12,00+0,50)*0,20</t>
  </si>
  <si>
    <t>631351102</t>
  </si>
  <si>
    <t>Bednění v podlahách rýh a hran odstranění</t>
  </si>
  <si>
    <t>631362021</t>
  </si>
  <si>
    <t>Výztuž mazanin ze svařovaných sítí z drátů typu KARI</t>
  </si>
  <si>
    <t>PREDPOKLAD - KARI SIT V MAZANINE ; 27,00*7,900*0,001*1,20 ; Součet</t>
  </si>
  <si>
    <t>767 - D</t>
  </si>
  <si>
    <t>Konstrukce zámečnické - demolice rampy</t>
  </si>
  <si>
    <t>767161114</t>
  </si>
  <si>
    <t>Montáž zábradlí rovného z trubek nebo tenkostěnných profilů do zdiva, hmotnosti 1 m zábradlí přes 20 do 30 kg</t>
  </si>
  <si>
    <t>NOVE  ZABRADLI ; /viz udaj projektanta/ ; 12,00</t>
  </si>
  <si>
    <t>Ocelové zábradlí   (výroba a materiál)</t>
  </si>
  <si>
    <t>767995115</t>
  </si>
  <si>
    <t>Montáž ostatních atypických zámečnických konstrukcí hmotnosti přes 50 do 100 kg</t>
  </si>
  <si>
    <t>LEMOVACI UHELNIK HRANY RAMPY ; /viz udaj projektanta/ ; L 70/70 ; 8,37*(1,49+12,00+0,50) ; Kotvy a spoje ; 15,00 ; Součet</t>
  </si>
  <si>
    <t>13010430</t>
  </si>
  <si>
    <t>úhelník ocelový rovnostranný jakost 11 375 70x70x7mm</t>
  </si>
  <si>
    <t>117,096*0,001 ; 0,117*1,1 Přepočtené koeficientem množství</t>
  </si>
  <si>
    <t>5530000R1</t>
  </si>
  <si>
    <t>kilogramová cena</t>
  </si>
  <si>
    <t>15,00 ; 15*1,1 Přepočtené koeficientem množství</t>
  </si>
  <si>
    <t>998767101</t>
  </si>
  <si>
    <t>Přesun hmot pro zámečnické konstrukce stanovený z hmotnosti přesunovaného materiálu vodorovná dopravní vzdálenost do 50 m v objektech výšky do 6 m</t>
  </si>
  <si>
    <t>998767181</t>
  </si>
  <si>
    <t>Přesun hmot pro zámečnické konstrukce stanovený z hmotnosti přesunovaného materiálu Příplatek k cenám za přesun prováděný bez použití mechanizace pro</t>
  </si>
  <si>
    <t>783 - D</t>
  </si>
  <si>
    <t>Dokončovací práce - nátěry - demolice rampy</t>
  </si>
  <si>
    <t>783314203</t>
  </si>
  <si>
    <t>Základní antikorozní nátěr zámečnických konstrukcí jednonásobný syntetický samozákladující</t>
  </si>
  <si>
    <t>ZABRADLI ; 12,00*1,10*2 ; LEMOVACI UHELNIK ; 132,096*32,00*0,001 ; Součet</t>
  </si>
  <si>
    <t>783315101</t>
  </si>
  <si>
    <t>Mezinátěr zámečnických konstrukcí jednonásobný syntetický standardní</t>
  </si>
  <si>
    <t>783317101</t>
  </si>
  <si>
    <t>Krycí nátěr (email) zámečnických konstrukcí jednonásobný syntetický standardní</t>
  </si>
  <si>
    <t>783009421</t>
  </si>
  <si>
    <t>Bezpečnostní šrafování rohových hran stěnových nebo podlahových</t>
  </si>
  <si>
    <t>LEMOVACI UHELNIK ; 1,49+12,00+0,50</t>
  </si>
  <si>
    <t>899101211</t>
  </si>
  <si>
    <t>Demontáž poklopů litinových a ocelových včetně rámů, hmotnosti jednotlivě do 50 kg</t>
  </si>
  <si>
    <t>STAVAJICI POKLOPY KABEL.SACHET ; /viz Tz str.7 a foto/ ; 12 ; 5*2 ; Součet</t>
  </si>
  <si>
    <t>997013511</t>
  </si>
  <si>
    <t>Odvoz suti a vybouraných hmot z meziskládky na skládku s naložením a se složením, na vzdálenost do 1 km</t>
  </si>
  <si>
    <t>ODVOZ DO SBERNY ; 1,10</t>
  </si>
  <si>
    <t>997013509</t>
  </si>
  <si>
    <t>Odvoz suti a vybouraných hmot na skládku nebo meziskládku se složením, na vzdálenost Příplatek k ceně za každý další i započatý 1 km přes 1 km</t>
  </si>
  <si>
    <t>1,10*2</t>
  </si>
  <si>
    <t>9 - D</t>
  </si>
  <si>
    <t>Ostatní konstrukce a práce, bourání - demolice rampy</t>
  </si>
  <si>
    <t>95290141R</t>
  </si>
  <si>
    <t>Vyčištění venkovních prostor</t>
  </si>
  <si>
    <t>PO UKONCENI STAVEBNICH PRACI ; 13,00*1,50</t>
  </si>
  <si>
    <t>619991011</t>
  </si>
  <si>
    <t>Zakrytí vnitřních ploch před znečištěním včetně pozdějšího odkrytí konstrukcí a prvků obalením fólií a přelepením páskou</t>
  </si>
  <si>
    <t>OCHRANA STAV.KONSTRUKCI ; /fasada, vrata/ ; 15,00 ; Součet</t>
  </si>
  <si>
    <t>637211911</t>
  </si>
  <si>
    <t>Okapový chodník z dlaždic Příplatek k cenám za zalévání asfaltem při provádění okapového chodníčku z dlaždic nebo u betonové nové mazaniny podél budov</t>
  </si>
  <si>
    <t>12,00+0,50</t>
  </si>
  <si>
    <t>95394111R</t>
  </si>
  <si>
    <t>Osazení drobných kovových výrobků bez jejich dodání s vysekáním kapes pro upevňovací prvky se zazděním, zabetonováním nebo zalitím schodišťového, balk</t>
  </si>
  <si>
    <t>ZEDNICKE OSAZENI ZABRADLI ; VC.DODANI KOTVENI ; /udaj projektanta/ ; 12,00</t>
  </si>
  <si>
    <t>953943111</t>
  </si>
  <si>
    <t>Osazování drobných kovových předmětů výrobků ostatních jinde neuvedených do vynechaných či vysekaných kapes zdiva, se zajištěním polohy se zalitím mal</t>
  </si>
  <si>
    <t>KOTVY LEMOVACIHO UHELNIKU RAMPY ; /viz udaj projektanta - dodavka v odd.767/ ; 29</t>
  </si>
  <si>
    <t>96 - D</t>
  </si>
  <si>
    <t>Bourání konstrukcí - demolice rampy</t>
  </si>
  <si>
    <t>965043441</t>
  </si>
  <si>
    <t>Bourání mazanin betonových s potěrem nebo teracem tl. do 150 mm, plochy přes 4 m2</t>
  </si>
  <si>
    <t>VRCHNI POCHOZI CAST RAMPY  ; /viz foto/ ; 7,00*2,49*0,15 ; (12,00-7,00)*2,00*0,15 ; PRO BOK RAMPY  ; /pro uzavreni stav.rampy - nereseno/ ; 0,50*1,40*0,15 ; Součet</t>
  </si>
  <si>
    <t>965049112</t>
  </si>
  <si>
    <t>Bourání mazanin Příplatek k cenám za bourání mazanin betonových se svařovanou sítí, tl. přes 100 mm</t>
  </si>
  <si>
    <t>PREDPOKLAD - KARI SIT ; 4,22</t>
  </si>
  <si>
    <t>962023491</t>
  </si>
  <si>
    <t>Bourání zdiva nadzákladového smíšeného na maltu cementovou, objemu přes 1 m3</t>
  </si>
  <si>
    <t>STAVAJICI ZDIVO RAMPY - VRCHNI NADEZDENA CAST ; /viz foto/ ; 0,40*(1,40+12,00)*0,30</t>
  </si>
  <si>
    <t>976075411</t>
  </si>
  <si>
    <t>Vybourání kovových madel, zábradlí, dvířek, zděří, kotevních želez ocelových kotevních želez, hmotnosti přes 50 kg</t>
  </si>
  <si>
    <t>OCELOVA KOLEJNICE VE STAV.ZDI ; /odhad vahy/ ; (1,40+12,00)*51,00*0,001</t>
  </si>
  <si>
    <t>ODVOZ NA SKLADKU A DO SBERNY ; 13,740</t>
  </si>
  <si>
    <t>OCEL.SROT ; 0,683*2 ; BETON.SUT ; (9,284+0,122)*27 ; STAVEBNI SUT ; 3,650*27 ; Součet</t>
  </si>
  <si>
    <t>SKUT.CENA 1</t>
  </si>
  <si>
    <t>Výkup železného šrotu zatříděného do Katalogu odpadů pod kódem 17 04 05</t>
  </si>
  <si>
    <t>0,683</t>
  </si>
  <si>
    <t>SKUT.CENA 4</t>
  </si>
  <si>
    <t>Poplatek za uložení stavebního odpadu na skládce (skládkovné) z betonu zatříděného do Katalogu odpadů pod kódem 17 01 01</t>
  </si>
  <si>
    <t>9,284+0,122</t>
  </si>
  <si>
    <t>SKUT.CENA 5</t>
  </si>
  <si>
    <t>Poplatek za uložení stavebního a demoličního odpadu na skládce (skládkovné) zatříděného do Katalogu odpadů pod kódem 17 01 02-03</t>
  </si>
  <si>
    <t>3,650</t>
  </si>
  <si>
    <t>Demolice a sanace</t>
  </si>
  <si>
    <t>981511114</t>
  </si>
  <si>
    <t>Demolice konstrukcí objektů postupným rozebíráním konstrukcí ze železobetonu</t>
  </si>
  <si>
    <t>CAST ZB SACHET NAD UROVNI TERENU ; POD VYBOURANYM NASTUPISTEM ; /viz TZ str.7 a  vykres c.3/ ; 0,30*(1,80+2,00)*2*1,00*12 ; 1,80*2,00*0,30*12 ; -0,60*0,90*0,30*12 ; 0,30*(3,00+4,00)*2*1,00*5 ; 3,00*4,00*0,30*5 ; -0,60*0,90*5*2 ; Součet</t>
  </si>
  <si>
    <t>981511116</t>
  </si>
  <si>
    <t>Demolice konstrukcí objektů postupným rozebíráním konstrukcí z betonu prostého</t>
  </si>
  <si>
    <t>KABELOVODY NAD UROVNI TERENU ; POD VYBOURANYM NASTUPISTEM ; /viz TZ str.7 a  vykres c.3/ ; CCA 50% OBJEMU DILCE ; 1,00*(18,53+16,82+18,05+20,93)*0,48*0,50 ; 1,00*(15,88+17,57+18,98+21,83)*0,48*0,50 ; 1,00*(25,10+22,47+22,85+15,00)*0,48*0,50 ; 1,00*(17,42+16,23+14,70+24,63)*0,48*0,50 ; Součet</t>
  </si>
  <si>
    <t>997006512</t>
  </si>
  <si>
    <t>Vodorovná doprava suti na skládku s naložením na dopravní prostředek a složením přes 100 m do 1 km</t>
  </si>
  <si>
    <t>ODVOZ NA SKLADKU ; 335,552</t>
  </si>
  <si>
    <t>997006519</t>
  </si>
  <si>
    <t>Vodorovná doprava suti na skládku s naložením na dopravní prostředek a složením Příplatek k ceně za každý další i započatý 1 km</t>
  </si>
  <si>
    <t>335,552*27</t>
  </si>
  <si>
    <t>SKUT.CENA 7</t>
  </si>
  <si>
    <t>Poplatek za uložení stavebního odpadu na skládce (skládkovné) z prostého betonu zatříděného do Katalogu odpadů pod kódem 17 01 01</t>
  </si>
  <si>
    <t>162,089</t>
  </si>
  <si>
    <t>998</t>
  </si>
  <si>
    <t>998001123</t>
  </si>
  <si>
    <t>Přesun hmot pro demolice objektů výšky do 21 m</t>
  </si>
  <si>
    <t>998 - D</t>
  </si>
  <si>
    <t>Přesun hmot - demolice rampy</t>
  </si>
  <si>
    <t>998153131</t>
  </si>
  <si>
    <t>Přesun hmot pro zdi a valy samostatné se svislou nosnou konstrukcí zděnou nebo monolitickou betonovou tyčovou nebo plošnou vodorovná dopravní vzdáleno</t>
  </si>
  <si>
    <t>E.2</t>
  </si>
  <si>
    <t>Pozemní stavební objekty</t>
  </si>
  <si>
    <t xml:space="preserve">  SO 20-10</t>
  </si>
  <si>
    <t>Stavební úpravy ve VB</t>
  </si>
  <si>
    <t>SO 20-10</t>
  </si>
  <si>
    <t>317941121</t>
  </si>
  <si>
    <t>Osazování ocelových válcovaných nosníků na zdivu I nebo IE nebo U nebo UE nebo L do č. 12 nebo výšky do 120 mm</t>
  </si>
  <si>
    <t>PREKLADY NAD NOVYMI OTVORY ; /viz vykres c.5 -vypis/ ; 1.PP ; OZN.a - I c.100 ; 11,10*1,30*3*0,001 ; Součet</t>
  </si>
  <si>
    <t>13010714</t>
  </si>
  <si>
    <t>ocel profilová IPN 120 jakost 11 375</t>
  </si>
  <si>
    <t>0,043*1,08 "Přepočtené koeficientem množství</t>
  </si>
  <si>
    <t>317941123</t>
  </si>
  <si>
    <t>Osazování ocelových válcovaných nosníků na zdivu I nebo IE nebo U nebo UE nebo L č. 14 až 22 nebo výšky do 220 mm</t>
  </si>
  <si>
    <t>PREKLADY NAD NOVYMI OTVORY ; /viz vykres c.6 -vypis/ ; 1.NP ; OZN.b - I c.140 ; 14,30*1,90*3*0,001</t>
  </si>
  <si>
    <t>13010716</t>
  </si>
  <si>
    <t>ocel profilová IPN 140 jakost 11 375</t>
  </si>
  <si>
    <t>0,082 ; 0,082*1,08 Přepočtené koeficientem množství</t>
  </si>
  <si>
    <t>346244381</t>
  </si>
  <si>
    <t>Plentování ocelových válcovaných nosníků jednostranné cihlami na maltu, výška stojiny do 200 mm</t>
  </si>
  <si>
    <t>1.PP+1.NP ; 0,15*1,30*2 ; 0,15*1,90*2 ; Součet</t>
  </si>
  <si>
    <t>317234410</t>
  </si>
  <si>
    <t>Vyzdívka mezi nosníky cihlami pálenými na maltu cementovou</t>
  </si>
  <si>
    <t>0,15*0,10*2*1,30 ; 0,15*0,10*2*1,90 ; Součet</t>
  </si>
  <si>
    <t>310239211</t>
  </si>
  <si>
    <t>Zazdívka otvorů ve zdivu nadzákladovém cihlami pálenými plochy přes 1 m2 do 4 m2 na maltu vápenocementovou</t>
  </si>
  <si>
    <t>ZAZDIVKA DVERI ; /viz vykres c.5/ ; 1.PP ; 0,50*0,935*2,10 ; ZAZDIVKA OKNA ; /viz vykres c.6/ ; 1.NP ; 0,25*1,52*1,75 ; Součet</t>
  </si>
  <si>
    <t>Různé kompletní konstrukce</t>
  </si>
  <si>
    <t>Přeložka topného potrubí</t>
  </si>
  <si>
    <t>SOUBOR</t>
  </si>
  <si>
    <t>TEPLOVOD; DLE SKUTECNEHO STAVU; /predem projednat s vlastnikem objektu/ ; 1</t>
  </si>
  <si>
    <t>Technická specifikace odpovídá názvu položky - dle skutečného stavu objektů</t>
  </si>
  <si>
    <t>Přeložka vodovodního potrubí</t>
  </si>
  <si>
    <t>VODOVOD, KANALIZACE, ELEKTRO, SLABOPROUD ATD. ; DLE SKUTECNEHO STAVU ; /predem projednat s vlastnikem objektu/ ; 1  - demontáž stávajícího rozvodu DN 1“ v délce 40 m vč. jeho likvidace, odpojení, provizorní zavíčkování, uzavření – otevření potrubí  2 x, nový rozvod  dodávka + montáž, včetně všech uchycovacích prvků DN 25 z plastu PE pro vnitřní rozvody. Pomocné práce vč. opláštění SDK, tlaková zkouška, dodávka a montáž vodoměru na odbočce</t>
  </si>
  <si>
    <t>434311114</t>
  </si>
  <si>
    <t>Stupně dusané z betonu prostého nebo prokládaného kamenem na terén nebo na desku bez potěru, se zahlazením povrchu tř. C 16/20</t>
  </si>
  <si>
    <t>STUPEN NOVE PODESTY ; /viz vykres c.5+7/ ; 1.PP ; 2,25</t>
  </si>
  <si>
    <t>434351141</t>
  </si>
  <si>
    <t>Bednění stupňů betonovaných na podstupňové desce nebo na terénu půdorysně přímočarých zřízení</t>
  </si>
  <si>
    <t>2,25*(0,35+0,15) ; 0,35*0,15 ; Součet</t>
  </si>
  <si>
    <t>434351142</t>
  </si>
  <si>
    <t>Bednění stupňů betonovaných na podstupňové desce nebo na terénu půdorysně přímočarých odstranění</t>
  </si>
  <si>
    <t>Úprava povrchů vnitřních</t>
  </si>
  <si>
    <t>628195001</t>
  </si>
  <si>
    <t>Očištění zdiva nebo betonu zdí a valů před započetím oprav ručně</t>
  </si>
  <si>
    <t>POD NOVOU PODESTU ; /viz vykres c.5/ ; 1.PP ; 2,30*3,70</t>
  </si>
  <si>
    <t>615142012</t>
  </si>
  <si>
    <t>Potažení vnitřních ploch pletivem v ploše nebo pruzích, na plném podkladu rabicovým provizorním přichycením nosníků</t>
  </si>
  <si>
    <t>PREKLADY NAD NOVYMI OTVORY ; /viz vykres c.5+6 -vypis/ ; 1.PP+1.NP ; (0,15*2+0,10)*1,30 ; (0,15*2+0,10)*1,90 ; Součet</t>
  </si>
  <si>
    <t>STAVAJICI OKNA A DVERE ; 75,00</t>
  </si>
  <si>
    <t>612321141</t>
  </si>
  <si>
    <t>Omítka vápenocementová vnitřních ploch nanášená ručně dvouvrstvá, tloušťky jádrové omítky do 10 mm a tloušťky štuku do 3 mm štuková svislých konstrukc</t>
  </si>
  <si>
    <t>OMITKA NA NOVEM ZDIVU ; /viz vykres c.5+6/ ; 1.PP ; 0,95*2,10*2 ; 1.NP ; 1,52*1,75 ; Součet</t>
  </si>
  <si>
    <t>612325302</t>
  </si>
  <si>
    <t>Vápenocementová omítka ostění nebo nadpraží štuková</t>
  </si>
  <si>
    <t>UPRAVOVANA OSTENI ; /viz vykres c.5+6/ ; 1.PP ; 0,40*(1,00+2,10*2) ; 0,30*(3,60+2,40*2) ; 1.NP ; 0,45*(1,60+2,10*2) ; 0,10*(1,52+1,75)*2 ; Součet</t>
  </si>
  <si>
    <t>612325223</t>
  </si>
  <si>
    <t>Vápenocementová omítka jednotlivých malých ploch štuková na stěnách, plochy jednotlivě přes 0,25 do 1 m2</t>
  </si>
  <si>
    <t>OMITKY DOTCENE STAVBOU ; 12</t>
  </si>
  <si>
    <t>612321191</t>
  </si>
  <si>
    <t>Omítka vápenocementová vnitřních ploch nanášená ručně Příplatek k cenám za každých dalších i započatých 5 mm tloušťky omítky přes 10 mm stěn</t>
  </si>
  <si>
    <t>6,65+12,00 ; Součet</t>
  </si>
  <si>
    <t>612325423</t>
  </si>
  <si>
    <t>Oprava vápenocementové omítky vnitřních ploch štukové dvouvrstvé, tloušťky do 20 mm a tloušťky štuku do 3 mm stěn, v rozsahu opravované plochy přes 30</t>
  </si>
  <si>
    <t>STAVAJICI OMITKA STEN  ; % UDAJ PROJEKTANTA ; /viz cykres c.5+6 - odmereno/ ; 1.PP ; (10,50+9,70+0,30*2+1,00)*2*6,80 ; -3,35*6,80 ; (6,20+6,00+0,60)*2*2,52 ; 20,00*2*(6,80+3,75)/2 ; Odpocet otvoru a noveho zdiva - odhad ; -3,60*2,40 ; -0,80*2,00*2 ; -0,90*1,20*4 ; -0,935*2,10*2 ; -1,60*2,00 ; -1,80*1,80*2 ; -0,90*2,00 ; -3,00*3,00 ; -1,50*4,80*4 ; Pripocet stav. neupravovaneho osteni ; 0,40*(0,90+1,20)*2*2 ; 0,45*(1,60+2,00*2) ; 0,30*(1,80+1,80)*2*2 ; 0,30*(1,50+4,80)*2*4 ; 1.NP ; (5,20+3,70)*2*3,75 ; -1,70*3,75 ; (1,90+2,30*2)*3,75 ; Odpocet otvoru a noveho zdiva ; -1,52*1,75 ; -1,60*3,00</t>
  </si>
  <si>
    <t>612325453</t>
  </si>
  <si>
    <t>Oprava vápenocementové omítky vnitřních ploch Příplatek k cenám za každých dalších 10 mm tloušťky omítky stěn, v rozsahu opravované plochy přes 30 do</t>
  </si>
  <si>
    <t>612131121</t>
  </si>
  <si>
    <t>Podkladní a spojovací vrstva vnitřních omítaných ploch penetrace akrylát-silikonová nanášená ručně stěn</t>
  </si>
  <si>
    <t>18,65 ; 583,595*0,50 ; Součet</t>
  </si>
  <si>
    <t>611325223</t>
  </si>
  <si>
    <t>Vápenocementová omítka jednotlivých malých ploch štuková na stropech, plochy jednotlivě přes 0,25 do 1 m2</t>
  </si>
  <si>
    <t>OMITKY DOTCENE STAVBOU ; 8</t>
  </si>
  <si>
    <t>611321191</t>
  </si>
  <si>
    <t>Omítka vápenocementová vnitřních ploch nanášená ručně Příplatek k cenám za každých dalších i započatých 5 mm tloušťky omítky přes 10 mm stropů</t>
  </si>
  <si>
    <t>611325423</t>
  </si>
  <si>
    <t>Oprava vápenocementové omítky vnitřních ploch štukové dvouvrstvé, tloušťky do 20 mm a tloušťky štuku do 3 mm stropů, v rozsahu opravované plochy přes</t>
  </si>
  <si>
    <t>STAVAJICI OMITKA STROPU BEZ PODHLEDU ; % UDAJ PROJEKTANTA ; /viz cykres c.5+6/ ; 1.PP ; 97,12+35,45 ; 1.NP ; 24,28 ; Součet</t>
  </si>
  <si>
    <t>611325453</t>
  </si>
  <si>
    <t>Oprava vápenocementové omítky vnitřních ploch Příplatek k cenám za každých dalších 10 mm tloušťky omítky stropů,v rozsahu opravované plochy přes 30 do</t>
  </si>
  <si>
    <t>611131121</t>
  </si>
  <si>
    <t>Podkladní a spojovací vrstva vnitřních omítaných ploch penetrace akrylát-silikonová nanášená ručně stropů</t>
  </si>
  <si>
    <t>156,85*0,50 ; 18,00 ; Součet</t>
  </si>
  <si>
    <t>Úprava povrchů vnějších</t>
  </si>
  <si>
    <t>619995001</t>
  </si>
  <si>
    <t>Začištění omítek (s dodáním hmot) kolem oken, dveří, podlah, obkladů apod.</t>
  </si>
  <si>
    <t>VENKOVNI SPARA OTVORU ; /viz vykres c.5+6/ ; 1.PP ; 3,60+2,40*2 ; 1.NP ; 1,60+2,10*2 ; 1,68+3,00*2 ; Součet</t>
  </si>
  <si>
    <t>629991011</t>
  </si>
  <si>
    <t>Zakrytí vnějších ploch před znečištěním včetně pozdějšího odkrytí výplní otvorů a svislých ploch fólií přilepenou lepící páskou</t>
  </si>
  <si>
    <t>1.PP ; 3,60*2,40 ; 1.NP ; 1,60*2,10 ; 1,68*3,00 ; Součet</t>
  </si>
  <si>
    <t>OPRAVA VENK.OMITKY U NOVYCH KONSTRUKCI ; /viz TZ/ ; 1.PP ; 3 ; 1.NP ; 4 ; Součet</t>
  </si>
  <si>
    <t>622321141</t>
  </si>
  <si>
    <t>Omítka vápenocementová vnějších ploch nanášená ručně dvouvrstvá, tloušťky jádrové omítky do 15 mm a tloušťky štuku do 3 mm štuková stěn</t>
  </si>
  <si>
    <t>OMITKA NA ZAZDIVCE ; 1.NP ; 1,52*1,75</t>
  </si>
  <si>
    <t>622321191</t>
  </si>
  <si>
    <t>Omítka vápenocementová vnějších ploch nanášená ručně Příplatek k cenám za každých dalších i započatých 5 mm tloušťky omítky přes 15 mm stěn</t>
  </si>
  <si>
    <t>7,00+2,66</t>
  </si>
  <si>
    <t>783823135</t>
  </si>
  <si>
    <t>Penetrační nátěr omítek hladkých omítek hladkých, zrnitých tenkovrstvých nebo štukových stupně členitosti 1 a 2 silikonový</t>
  </si>
  <si>
    <t>SJEDNOCUJICI NATER FASADY ; /viz TZ - upresnit dle skutecnosti/ ; 30,00</t>
  </si>
  <si>
    <t>783827125</t>
  </si>
  <si>
    <t>Krycí (ochranný ) nátěr omítek jednonásobný hladkých omítek hladkých, zrnitých tenkovrstvých nebo štukových stupně členitosti 1 a 2 silikonový</t>
  </si>
  <si>
    <t>783827129</t>
  </si>
  <si>
    <t>Krycí (ochranný ) nátěr omítek jednonásobný hladkých omítek hladkých, zrnitých tenkovrstvých nebo štukových stupně členitosti 1 a 2 Příplatek k cenám</t>
  </si>
  <si>
    <t>Podlahy a podlahové konstrukce</t>
  </si>
  <si>
    <t>631311134</t>
  </si>
  <si>
    <t>Mazanina z betonu prostého bez zvýšených nároků na prostředí tl. přes 120 do 240 mm tř. C 16/20</t>
  </si>
  <si>
    <t>NOVA PODESTA SCHODISTE ; /viz vykres c.5+7/ ; 1.PP ; 2,25*3,31*0,285</t>
  </si>
  <si>
    <t>3,31*0,30 ; 2,25*0,15 ; Součet</t>
  </si>
  <si>
    <t>631311115</t>
  </si>
  <si>
    <t>Mazanina z betonu prostého bez zvýšených nároků na prostředí tl. přes 50 do 80 mm tř. C 20/25</t>
  </si>
  <si>
    <t>NOVA PODLAHA 1.NP ; /viz TZ a vykres c.6/ ; P1 ; 24,28*0,04</t>
  </si>
  <si>
    <t>631319011</t>
  </si>
  <si>
    <t>Příplatek k cenám mazanin za úpravu povrchu mazaniny přehlazením, mazanina tl. přes 50 do 80 mm</t>
  </si>
  <si>
    <t>632459115</t>
  </si>
  <si>
    <t>Příplatky k cenám potěrů za polymercementovou přísadu pro tl. potěru 10 mm</t>
  </si>
  <si>
    <t>POD BETONOVOU MAZANINU ; 1.PP ; 2,25*(3,31+0,35) ; 1.NP ; 24,28 ; Součet</t>
  </si>
  <si>
    <t>783933151</t>
  </si>
  <si>
    <t>Penetrační nátěr betonových podlah hladkých (z pohledového nebo gletovaného betonu, stěrky apod.) epoxidový</t>
  </si>
  <si>
    <t>NATER PODLAHY A SOKLU ; P1 ; 24,28 ; (5,20+3,70)*2*0,10 ; Součet</t>
  </si>
  <si>
    <t>783937163</t>
  </si>
  <si>
    <t>Krycí (uzavírací) nátěr betonových podlah dvojnásobný epoxidový rozpouštědlový</t>
  </si>
  <si>
    <t>783997151</t>
  </si>
  <si>
    <t>Krycí (uzavírací) nátěr betonových podlah Příplatek k cenám za provedení protiskluzné vrstvy prosypem křemičitým pískem nebo skleněnými kuličkami</t>
  </si>
  <si>
    <t>Osazování výplní otvorů</t>
  </si>
  <si>
    <t>642944121</t>
  </si>
  <si>
    <t>Osazení ocelových dveřních zárubní lisovaných nebo z úhelníků dodatečně s vybetonováním prahu, plochy do 2,5 m2</t>
  </si>
  <si>
    <t>ZARUBEN PRO VNITRNI DVERE ; /viz TZ/ ; 1.PP ; 01/L ; 1</t>
  </si>
  <si>
    <t>55331117</t>
  </si>
  <si>
    <t>zárubeň ocelová pro běžné zdění hranatý profil 110 800 levá,pravá</t>
  </si>
  <si>
    <t>763</t>
  </si>
  <si>
    <t>Konstrukce suché výstavby</t>
  </si>
  <si>
    <t>763164156</t>
  </si>
  <si>
    <t>Obklad ze sádrokartonových desek konstrukcí dřevěných včetně ochranných úhelníků ve tvaru L rozvinuté šíře přes 0,8 m, opláštěný deskou protipožární D</t>
  </si>
  <si>
    <t>OPLASTENI NADPRAZI - PODHLED+CELO ; VC.OCHRANNYCH UHELNIKU ; /viz vykres c.5/ ; 1.PP ; (0,93+0,80)*3,85</t>
  </si>
  <si>
    <t>763131511</t>
  </si>
  <si>
    <t>Podhled ze sádrokartonových desek jednovrstvá zavěšená spodní konstrukce z ocelových profilů CD, UD jednoduše opláštěná deskou standardní A, tl. 12,5</t>
  </si>
  <si>
    <t>SDK PODHLED ; /viz vykres c.5 - legenda/ ; 1.PP ; 37,06</t>
  </si>
  <si>
    <t>763131714</t>
  </si>
  <si>
    <t>Podhled ze sádrokartonových desek ostatní práce a konstrukce na podhledech ze sádrokartonových desek základní penetrační nátěr</t>
  </si>
  <si>
    <t>6,661+37,06 ; Součet</t>
  </si>
  <si>
    <t>763131715</t>
  </si>
  <si>
    <t>Podhled ze sádrokartonových desek ostatní práce a konstrukce na podhledech ze sádrokartonových desek stínová spára</t>
  </si>
  <si>
    <t>NAPOJENI NA ZDIVO ; 3,85*2 ; 37,06*1,20 ; Součet</t>
  </si>
  <si>
    <t>763131765</t>
  </si>
  <si>
    <t>Podhled ze sádrokartonových desek Příplatek k cenám za výšku zavěšení přes 0,5 do 1,0 m</t>
  </si>
  <si>
    <t>763131771</t>
  </si>
  <si>
    <t>Podhled ze sádrokartonových desek Příplatek k cenám za rovinnost kvality speciální tmelení kvality Q3</t>
  </si>
  <si>
    <t>998763101</t>
  </si>
  <si>
    <t>Přesun hmot pro dřevostavby stanovený z hmotnosti přesunovaného materiálu vodorovná dopravní vzdálenost do 50 m v objektech výšky přes 6 do 12 m</t>
  </si>
  <si>
    <t>998763181</t>
  </si>
  <si>
    <t>Přesun hmot pro dřevostavby stanovený z hmotnosti přesunovaného materiálu Příplatek k ceně za přesun prováděný bez použití mechanizace pro jakoukoliv</t>
  </si>
  <si>
    <t>766</t>
  </si>
  <si>
    <t>Konstrukce truhlářské</t>
  </si>
  <si>
    <t>766691914</t>
  </si>
  <si>
    <t>Ostatní práce vyvěšení nebo zavěšení křídel s případným uložením a opětovným zavěšením po provedení stavebních změn dřevěných dveřních, plochy do 2 m2</t>
  </si>
  <si>
    <t>STAVAJICI DVERE ; /viz vykres c.3+4/ ; 1.PP ; 1 ; 1.NP ; 1 ; Součet</t>
  </si>
  <si>
    <t>766691915</t>
  </si>
  <si>
    <t>Ostatní práce vyvěšení nebo zavěšení křídel s případným uložením a opětovným zavěšením po provedení stavebních změn dřevěných dveřních, plochy přes 2</t>
  </si>
  <si>
    <t>STAVAJICI DVERE ; /viz vykres c.4/ ; 1.NP ; 1</t>
  </si>
  <si>
    <t>766691912</t>
  </si>
  <si>
    <t>Ostatní práce vyvěšení nebo zavěšení křídel s případným uložením a opětovným zavěšením po provedení stavebních změn dřevěných okenních, plochy přes 1,</t>
  </si>
  <si>
    <t>STAVAJICI OKNO ; /viz vykres c.4/ ; 1.NP ; 1</t>
  </si>
  <si>
    <t>766441821</t>
  </si>
  <si>
    <t>Demontáž parapetních desek dřevěných nebo plastových šířky do 300 mm délky přes 1m</t>
  </si>
  <si>
    <t>997013212</t>
  </si>
  <si>
    <t>Vnitrostaveništní doprava suti a vybouraných hmot vodorovně do 50 m svisle ručně (nošením po schodech) pro budovy a haly výšky přes 6 do 9 m</t>
  </si>
  <si>
    <t>K MISTU NALOZENI ; 0,098</t>
  </si>
  <si>
    <t>0,098*27</t>
  </si>
  <si>
    <t>Poplatek za uložení stavebního odpadu na skládce (skládkovné) dřevěného zatříděného do Katalogu odpadů pod kódem 17 02 01</t>
  </si>
  <si>
    <t>0,017/2</t>
  </si>
  <si>
    <t>Technická specifikace odpovídá názvu položky</t>
  </si>
  <si>
    <t>Poplatek za uložení stavebního odpadu na skládce (skládkovné) ze skla zatříděného do Katalogu odpadů pod kódem 17 02 02</t>
  </si>
  <si>
    <t>0,098 ; -0,017/2 ; Součet</t>
  </si>
  <si>
    <t>766660001</t>
  </si>
  <si>
    <t>Montáž dveřních křídel dřevěných nebo plastových otevíravých do ocelové zárubně povrchově upravených jednokřídlových, šířky do 800 mm</t>
  </si>
  <si>
    <t>VNITRNI DREVENE DVERE ; KOMPL.DODAVKA VC.KOVANI  ; /viz TZ a vykres c.5/ ; 01/L ; 1</t>
  </si>
  <si>
    <t>6116285R</t>
  </si>
  <si>
    <t>01/L - dveře vnitřní plné 1křídlé 800x1970 mm + kování</t>
  </si>
  <si>
    <t>766695233</t>
  </si>
  <si>
    <t>Montáž ostatních truhlářských konstrukcí prahů dveří dvoukřídlových, šířky přes 100 mm</t>
  </si>
  <si>
    <t>61187161</t>
  </si>
  <si>
    <t>práh dveřní dřevěný dubový tl 20mm dl 820mm š 150mm s povrch.úpravou</t>
  </si>
  <si>
    <t>998766102</t>
  </si>
  <si>
    <t>Přesun hmot pro konstrukce truhlářské stanovený z hmotnosti přesunovaného materiálu vodorovná dopravní vzdálenost do 50 m v objektech výšky přes 6 do</t>
  </si>
  <si>
    <t>998766181</t>
  </si>
  <si>
    <t>Přesun hmot pro konstrukce truhlářské stanovený z hmotnosti přesunovaného materiálu Příplatek k ceně za přesun prováděný bez použití mechanizace pro j</t>
  </si>
  <si>
    <t>767</t>
  </si>
  <si>
    <t>767691833</t>
  </si>
  <si>
    <t>Ostatní práce - vyvěšení nebo zavěšení kovových křídel s případným uložením a opětovným zavěšením po provedení stavebních změn vrat, plochy přes 4 m2</t>
  </si>
  <si>
    <t>STAV.POSUVNE DVERE ; /viz vykres c.3/ ; 1.NP ; 1</t>
  </si>
  <si>
    <t>767661811</t>
  </si>
  <si>
    <t>Demontáž mříží pevných nebo otevíravých</t>
  </si>
  <si>
    <t>STAVAJICI OKENNI MRIZ ; /viz vykres c.4/ ; 1.NP ; 1,52*1,75</t>
  </si>
  <si>
    <t>K MISTU NALOZENI ; 0,213</t>
  </si>
  <si>
    <t>ODVOZ DO SBERNY A NA SKLADKU ; 0,213</t>
  </si>
  <si>
    <t>OCEL ; 0,160/2*2 ; 0,053*2 ; SKLO ; 0,160/2*27 ; Součet</t>
  </si>
  <si>
    <t>0,160/2</t>
  </si>
  <si>
    <t>OCEL.RAM - U c.100 ; /viz vykres c.5+6/ ; 10,60*8,50 ; KOTVENI ; 9,00 ; Součet</t>
  </si>
  <si>
    <t>99,10*1,1 "Přepočtené koeficientem množství</t>
  </si>
  <si>
    <t>767991912</t>
  </si>
  <si>
    <t>Ostatní opravy řezání plamenem</t>
  </si>
  <si>
    <t>VYREZANI STAV.VYZTUZE STROPU V NOVYCH OTVORECH ; /viz TZ - predb.odhad dl./ ; 15</t>
  </si>
  <si>
    <t>767991911</t>
  </si>
  <si>
    <t>Ostatní opravy svařováním</t>
  </si>
  <si>
    <t>OCEL.RAM ; 8,50</t>
  </si>
  <si>
    <t>767640222</t>
  </si>
  <si>
    <t>Montáž dveří ocelových vchodových dvoukřídlové s nadsvětlíkem</t>
  </si>
  <si>
    <t>VNEJSI OCELOVE DVERE ; KOMPL.DODAVKA VC.KOVANI ; /viz TZ a vykres c.6- do stáv.zarubne/ ; 02/L ; 1</t>
  </si>
  <si>
    <t>5534116R</t>
  </si>
  <si>
    <t>02/L - dveře ocelové exteriérové plné s plným nadsvětlíkem zateplené 2křídlé 1600x3000 mm + kování</t>
  </si>
  <si>
    <t>767640224</t>
  </si>
  <si>
    <t>Montáž dveří ocelových vchodových dvoukřídlové s pevným bočním dílem a nadsvětlíkem</t>
  </si>
  <si>
    <t>AL VNEJSI PROSKLENA STENA S AUTOMAT.DVERMI ; KOMPLETNI DODAVKA VC.KOVANI A POVRCH.UPRAVY ; /viz TZ a vykres c.5/ ; 1.PP ; OZN.03 ; 1</t>
  </si>
  <si>
    <t>5532910R.1</t>
  </si>
  <si>
    <t>03 - Al prosklená vnější stěna 3600x2400 mm s celoprosklenými automatickými dvoukřídlovými dveřmi 2x1000x/2100 a proskl.bočnámi díly a nadsvětlíkem, z</t>
  </si>
  <si>
    <t>NOVE ZABRADLI ; /viz vykres c.5/ ; 1.PP ; 3,70</t>
  </si>
  <si>
    <t>Technická specifikace odpovídá názvu položky - dodávka</t>
  </si>
  <si>
    <t>767165111</t>
  </si>
  <si>
    <t>Montáž zábradlí rovného madel z trubek nebo tenkostěnných profilů šroubováním</t>
  </si>
  <si>
    <t>MADLO NA PODESTE ; /viz vykres c.5/ ; 1.PP ; 2,25</t>
  </si>
  <si>
    <t>1401103R</t>
  </si>
  <si>
    <t>madlo trubkové  (výroba a materiál)</t>
  </si>
  <si>
    <t>998767102</t>
  </si>
  <si>
    <t>Přesun hmot pro zámečnické konstrukce stanovený z hmotnosti přesunovaného materiálu vodorovná dopravní vzdálenost do 50 m v objektech výšky přes 6 do</t>
  </si>
  <si>
    <t>771</t>
  </si>
  <si>
    <t>Podlahy z dlaždic</t>
  </si>
  <si>
    <t>771574112</t>
  </si>
  <si>
    <t>Montáž podlah z dlaždic keramických lepených flexibilním lepidlem maloformátových hladkých přes 9 do 12 ks/m2</t>
  </si>
  <si>
    <t>PODLAHA PODESTY ; /viz vykres c.5+7/ ; 1.PP ; 2,25*(3,31-0,35)</t>
  </si>
  <si>
    <t>5976143R</t>
  </si>
  <si>
    <t>dlaždice keramické podlahové protiskluzné</t>
  </si>
  <si>
    <t>6,66*1,1 "Přepočtené koeficientem množství</t>
  </si>
  <si>
    <t>771474113</t>
  </si>
  <si>
    <t>Montáž soklíků z dlaždic keramických lepených flexibilním lepidlem rovných výšky přes 90 do 120 mm</t>
  </si>
  <si>
    <t>2,55+(3,31-0,35)</t>
  </si>
  <si>
    <t>5976127R</t>
  </si>
  <si>
    <t>dlažba soklová - podlahová keramická</t>
  </si>
  <si>
    <t>5,51*0,12 ; 0,661*1,2 "Přepočtené koeficientem množství</t>
  </si>
  <si>
    <t>771573913</t>
  </si>
  <si>
    <t>Opravy podlah z dlaždic keramických lepených při velikosti dlaždic přes 9 do 12 ks/m2</t>
  </si>
  <si>
    <t>VYMENA POSKOZENE DLAZBY ; VC.DODANI ; /viz TZ - predb.odhad 10% plochy/ ; 1.PP ; (97,12-2,25*3,36)*0,10/0,09 ; 37,06*0,10/0,09 ; 35,45*0,10/0,09 ; Součet</t>
  </si>
  <si>
    <t>771577115</t>
  </si>
  <si>
    <t>Montáž podlah z dlaždic keramických lepených flexibilním lepidlem Příplatek k cenám za dvousložkové lepidlo</t>
  </si>
  <si>
    <t>6,66 ; 5,51*0,12 ; 180,078*0,09</t>
  </si>
  <si>
    <t>771577114</t>
  </si>
  <si>
    <t>Montáž podlah z dlaždic keramických lepených flexibilním lepidlem Příplatek k cenám za dvousložkový spárovací tmel</t>
  </si>
  <si>
    <t>"1.NP" ; "plocha podlaží" ; 26,8*10,32 ; "odpočet sloupů" ; -18*0,4*0,4 ; "odpočet plochy jímek s pochozím slzičkovým plechem" ; -3,25*5,75-1,85*3,25-1,95*7,02 ; Součet</t>
  </si>
  <si>
    <t>771121011</t>
  </si>
  <si>
    <t>Příprava podkladu před provedením dlažby nátěr penetrační na podlahu</t>
  </si>
  <si>
    <t>"TI podzemních stěn tl. 100 mm - jímky" ; (2*3,85+2*6,55)*1,21 ; (2*2,4+2*7,05)*1,21 ; Součet</t>
  </si>
  <si>
    <t>771591185</t>
  </si>
  <si>
    <t>Podlahy - ostatní práce pracnější řezání dlaždic keramických rovné</t>
  </si>
  <si>
    <t>"P2" ; 39,53 ; 11,68 ; 21,62 ; 20,07 ; 22,2 ; 23,16 ; 13,86 ; 6,46 ; 23,82 ; 49,19 ; 69,67 ; 16,98 ; 11,11 ; 10,48 ; 16,99 ; 11,72 ; 2,98 ; 5,17 ; 54,11 ; 23,13 ; 42,27 ; 39,49 ; 9,25 ; 35,98 ; 6,79 ; 6,79 ; 21,45 ; 21,40 ; 25,18</t>
  </si>
  <si>
    <t>771151022</t>
  </si>
  <si>
    <t>Příprava podkladu před provedením dlažby samonivelační stěrka min.pevnosti 30 MPa, tloušťky přes 3 do 5 mm</t>
  </si>
  <si>
    <t>6,66 ; 180,078*0,09 ; Součet</t>
  </si>
  <si>
    <t>771111011</t>
  </si>
  <si>
    <t>Příprava podkladu před provedením dlažby vysátí podlah</t>
  </si>
  <si>
    <t>VYMENA POSKOZENE DLAZBY ; 180,078*0,09</t>
  </si>
  <si>
    <t>998771101</t>
  </si>
  <si>
    <t>Přesun hmot pro podlahy z dlaždic stanovený z hmotnosti přesunovaného materiálu vodorovná dopravní vzdálenost do 50 m v objektech výšky do 6 m</t>
  </si>
  <si>
    <t>"střešní plášť" ; 26,62*11,71 ; Součet ; 17,38+7,17+4,48+2,92+4,65 ; 2,73+2,15+1,66+11,89+6,10+6,41 ; Součet</t>
  </si>
  <si>
    <t>998771181</t>
  </si>
  <si>
    <t>Přesun hmot pro podlahy z dlaždic stanovený z hmotnosti přesunovaného materiálu Příplatek k ceně za přesun prováděný bez použití mechanizace pro jakou</t>
  </si>
  <si>
    <t>772</t>
  </si>
  <si>
    <t>Podlahy z kamene</t>
  </si>
  <si>
    <t>772231312</t>
  </si>
  <si>
    <t>Montáž obkladu schodišťových stupňů deskami z tvrdých kamenů kladených do lepidla s přímou nebo zakřivenou výstupní čárou deskami stupnicovými pravoúh</t>
  </si>
  <si>
    <t>OBKLAD SCHODU U PODESTY ; VC.LEPIDLA ; /viz TZ a vykres c.5/ ; 2,25*2 ; "m.č. 1.06" ; 2,45*0,97+0,7*0,15+2,45*1,6+1,85*1,5-0,25*0,4 ; Součet</t>
  </si>
  <si>
    <t>772231423</t>
  </si>
  <si>
    <t>Montáž obkladu schodišťových stupňů deskami z tvrdých kamenů kladených do lepidla s přímou nebo zakřivenou výstupní čárou deskami podstupnicovými v. d</t>
  </si>
  <si>
    <t>"střešní plášť - vrchní vrstva" ; 26,62*11,71*(0,03+0,33)/2 ; Součet</t>
  </si>
  <si>
    <t>5924747R</t>
  </si>
  <si>
    <t>deska schodišťová teracová broušená</t>
  </si>
  <si>
    <t>4,50*(0,35+0,15) ; 2,25*1,1 Přepočtené koeficientem množství ; 158,16*0,50</t>
  </si>
  <si>
    <t>59247495</t>
  </si>
  <si>
    <t>soklík teracový tryskaný 400x 70x 20mm</t>
  </si>
  <si>
    <t>773993000</t>
  </si>
  <si>
    <t>Ostatní práce protiskluzové karborundové pásky šířky do 50 mm</t>
  </si>
  <si>
    <t>2,25*3*2 ; 7,908*1,2 Přepočtené koeficientem množství</t>
  </si>
  <si>
    <t>4,50*(0,35+0,15)</t>
  </si>
  <si>
    <t>2,25 ; Součet</t>
  </si>
  <si>
    <t>998772102</t>
  </si>
  <si>
    <t>Přesun hmot pro kamenné dlažby, obklady schodišťových stupňů a soklů stanovený z hmotnosti přesunovaného materiálu vodorovná dopravní vzdálenost do 50</t>
  </si>
  <si>
    <t>998772181</t>
  </si>
  <si>
    <t>Přesun hmot pro kamenné dlažby, obklady schodišťových stupňů a soklů stanovený z hmotnosti přesunovaného materiálu Příplatek k cenám za přesun provádě</t>
  </si>
  <si>
    <t>4,62*1,1 Přepočtené koeficientem množství ; 2,73+2,15+1,66 ; Součet</t>
  </si>
  <si>
    <t>776</t>
  </si>
  <si>
    <t>Podlahy povlakové</t>
  </si>
  <si>
    <t>776201812</t>
  </si>
  <si>
    <t>Demontáž povlakových podlahovin lepených ručně s podložkou</t>
  </si>
  <si>
    <t>STAVAJICI PODLAHA ; PREDPOKLAD ; /viz vykres c.4/ ; 1.NP ; 20,05+3,95</t>
  </si>
  <si>
    <t>776410811</t>
  </si>
  <si>
    <t>Demontáž soklíků nebo lišt pryžových nebo plastových</t>
  </si>
  <si>
    <t>24,00*1,20 ; /viz tabulka mistnosti/ ; 21,62</t>
  </si>
  <si>
    <t>K MISTU NALOZENI ; 0,081</t>
  </si>
  <si>
    <t>0,081*34</t>
  </si>
  <si>
    <t>SKUT.CENA 6</t>
  </si>
  <si>
    <t>Poplatek za uložení stavebního odpadu na skládce (skládkovné) směsného stavebního podobného komunálnímu zatříděného do Katalogu odpadů pod kódem 20 03</t>
  </si>
  <si>
    <t>783</t>
  </si>
  <si>
    <t>783306805</t>
  </si>
  <si>
    <t>Odstranění nátěrů ze zámečnických konstrukcí opálením s obroušením</t>
  </si>
  <si>
    <t>STAVAJICI ZARUBEN ; /viz TZ/ ; OZN.02 ; 1,80 ; 20,07 ; 22,2 ; 23,16 ; 13,86 ; 6,46 ; 23,82 ; 49,19 ; 69,67 ; 16,98 ; 11,11 ; 10,48 ; 16,99 ; 11,72 ; 2,98 ; 5,17 ; 54,11 ; 23,13 ; 42,27 ; 39,49 ; 9,25 ; 35,98 ; 6,79 ; 6,79 ; 21,45 ; 21,40 ; 25,18</t>
  </si>
  <si>
    <t>783301303</t>
  </si>
  <si>
    <t>Příprava podkladu zámečnických konstrukcí před provedením nátěru odrezivění odrezovačem bezoplachovým</t>
  </si>
  <si>
    <t>SOKLIK ; (4,47+4,75+0,20)*2 ; -0,90 ; Součet</t>
  </si>
  <si>
    <t>ZARUBNE  ; 01/L ; 1,20 ; OZN.02 ; 1,80 ; OCEL.DVERE ; OZN.02 ; 1,60*3,00*2 ; L RAM ; 99,10*32,00*0,001 ; ZABRADLI ; 3,70*1,10*2 ; MADLO ; 3,14*0,08*2,25 ; Součet</t>
  </si>
  <si>
    <t>102,39*1,20</t>
  </si>
  <si>
    <t>783114101</t>
  </si>
  <si>
    <t>Základní nátěr truhlářských konstrukcí jednonásobný syntetický</t>
  </si>
  <si>
    <t>DREVENE DVERE ; /viz TZ/ ; 0,80*1,97*2</t>
  </si>
  <si>
    <t>783117101</t>
  </si>
  <si>
    <t>Krycí nátěr truhlářských konstrukcí jednonásobný syntetický</t>
  </si>
  <si>
    <t>"m.č. 1.06" - sprcha ; 2,45*0,97 ; Součet ; (2,81+2,55)*2*2,00 ; (1,84+1,55)*2*2,00 ; (1,84+0,90)*2*2,00 ; (1,03+2,55)*2*2,00 ; (2,30+1,95)*2*2,00 ; (2,35+1,95)*2*2,00 ; (1,03+1,95)*2*2,00 ; (3,05+2,10)*2*2,00 ; Odpocet otvoru ; -0,70*2,00*13 ; Součet</t>
  </si>
  <si>
    <t>784</t>
  </si>
  <si>
    <t>Dokončovací práce - malby a tapety</t>
  </si>
  <si>
    <t>784181001</t>
  </si>
  <si>
    <t>Pačokování jednonásobné v místnostech výšky do 3,80 m</t>
  </si>
  <si>
    <t>MALBY NA NOVEM ZDIVU ; /viz vykres c.5+6/ ; 1.PP ; 0,95*2,10*2 ; 1.NP ; 1,52*1,75 ; Součet</t>
  </si>
  <si>
    <t>MALBA STROPU  ; 1.PP ; 37,06 ; 1.NP ; 24,28 ; MALBA STEN ; (6,20+6,00+0,60)*2*2,52 ; 1.NP ; (5,20+6,30)*2*3,75 ; Odpocet otvoru nad 4 m2 ; -1,60*3,00 ; Součet ; "m.č. 1.10" ; 2*(9,4+3,52)+6*0,4-1,8 ; "m.č. 1.11" ; 2*(9,4+3,4)+2*0,4-1,8 ; Součet</t>
  </si>
  <si>
    <t>784211119</t>
  </si>
  <si>
    <t>Malby z malířských směsí otěruvzdorných za mokra dvojnásobné, bílé za mokra otěruvzdorné velmi dobře na schodišti o výšce podlaží přes 3,80 do 5,00 m</t>
  </si>
  <si>
    <t>MALBA STROPU  ; 1.PP ; 35,45 ; MALBA STEN ; 20,00*2*(6,80+3,75)/2 ; Součet</t>
  </si>
  <si>
    <t>784211115</t>
  </si>
  <si>
    <t>Malby z malířských směsí otěruvzdorných za mokra dvojnásobné, bílé za mokra otěruvzdorné velmi dobře v místnostech výšky přes 5,00 m</t>
  </si>
  <si>
    <t>MALBA STROPU  ; 1.PP ; 97,12 ; MALBA STEN ; (10,50+9,70+0,30*2+1,00)*2*6,80 ; Odpocet otvoru nad 4 m2 ; -3,60*2,40 ; -3,00*3,00 ; -1,50*4,80*4 ; Součet</t>
  </si>
  <si>
    <t>784181109</t>
  </si>
  <si>
    <t>Penetrace podkladu jednonásobná základní akrylátová na schodišti o výšce podlaží přes 3,80 do 5,00 m</t>
  </si>
  <si>
    <t>"nakládání výkopku ve stanici Hradec Králové hl.n." ; 21255,168/2 ; 1,20*3 ; 1,00*1,97*2 ; 1,20 ; Součet</t>
  </si>
  <si>
    <t>784181105</t>
  </si>
  <si>
    <t>Penetrace podkladu jednonásobná základní akrylátová v místnostech výšky přes 5,00 m</t>
  </si>
  <si>
    <t>784171101</t>
  </si>
  <si>
    <t>Zakrytí nemalovaných ploch (materiál ve specifikaci) včetně pozdějšího odkrytí podlah</t>
  </si>
  <si>
    <t>97,12+35,45+37,06 ; 24,28 ; Součet ; 11,72 ; 23,93 ; 32,98 ; 43,75 ; 32,98 ; 23,91 ; 29,14 ; 19,04 ; 46,62 ; 23,45 ; Součet ; 374,18*1,1 Přepočtené koeficientem množství</t>
  </si>
  <si>
    <t>58124844</t>
  </si>
  <si>
    <t>fólie pro malířské potřeby zakrývací tl 25µ 4x5m</t>
  </si>
  <si>
    <t>193,91 ; 193,91*1,05 Přepočtené koeficientem množství ; 17560,613 ; "výkopek z šachet" ; 10434,309 ; "podsyp multikanálů ŠD - odpočet" ; -583,716 ; "obsyp multikanálů ŠD - odpočet" ; -7657,737 ; "podkladní beton šachet - odpočet" ; -259,195 ; "šachty - odpočet" ; -24*1,9*2,4*2,4 ; -20*2,85*2,8*2,4 ; -12*2,85*2,85*2,4 ; -3*2,27*3,05*2,4 ; -2*2,27*3,05*2,4 ; -1*1,9*2,4*3,15 ; -5*1,9*2,85*2,4 ; -14*1,9*3,5*2,4 ; -1*1,9*3,5*3,4 ; -6*2,95*3,95*2,4 ; -1*2,4*2,4*3 ; -1*2,27*3,6*2,4 ; -1*(3,35+1,755)/2*(4,35+2,825)/2*2,4 ; -1*3,35*6,2*2,4 ; -2*(3+2,43)/2*4*(2,55+3,15)/2 ; -1*2,7*3,9*2,4 ; -1*3,7*5,05*2,4 ; -1*3,9*4,55*2,4</t>
  </si>
  <si>
    <t>784121001</t>
  </si>
  <si>
    <t>Oškrabání malby v místnostech výšky do 3,80 m</t>
  </si>
  <si>
    <t>207,302 ; Odpocet plochy stropu s podhledem ; -37,06 ; Součet ; (5,67+8,95)*2*2,00 ; (5,67*4,75)*2*2,00 ; (3,50+4,75)*2*2,00 ; (3,35+4,75)*2*2,00 ; Odpocet otvoru ; -1,00*2,00 ; -1,00*2,00*4 ; -0,90*2,00*2 ; -1,50*1,15*4 ; Součet</t>
  </si>
  <si>
    <t>784121009</t>
  </si>
  <si>
    <t>Oškrabání malby na schodišti o výšce podlaží přes 3,80 do 5,00 m</t>
  </si>
  <si>
    <t>"pod vnější obklad lícovými pásky - dolní pás" ; 2*10,12*1,05+2*26,6*1,05 ; "odpočty dveře" ; -1*1,2*0,4-2*1,3*0,4-3*1,8*0,4 ; "odpočty rampy" ; -5,505*0,65 ; -18,2*0,65 ; -2*(0,305*0,487+0,305*0,325+0,305*0,162) ; "vnitřní obklad" ; "m.č. 1.06 - sprcha" ; 2*(2,45+0,97)*1,8-0,8*2 ; Součet</t>
  </si>
  <si>
    <t>784121005</t>
  </si>
  <si>
    <t>Oškrabání malby v místnostech výšky přes 5,00 m</t>
  </si>
  <si>
    <t>Ostatní konstrukce a práce, bourání</t>
  </si>
  <si>
    <t>952901114</t>
  </si>
  <si>
    <t>Vyčištění budov nebo objektů před předáním do užívání budov bytové nebo občanské výstavby, světlé výšky podlaží přes 4 m</t>
  </si>
  <si>
    <t>PO UKONCENI STAVEBNICH PRACI ; 1.PP ; 97,12+37,06+35,45 ; 1.NP ; 24,28 ; Součet</t>
  </si>
  <si>
    <t>PO UKONCENI STAVEBNICH PRACI ; 12,00</t>
  </si>
  <si>
    <t>985131211</t>
  </si>
  <si>
    <t>Očištění ploch stěn, rubu kleneb a podlah tryskání pískem sušeným</t>
  </si>
  <si>
    <t>STAVAJICI PODLAHY ; /viz TZ/ ; 1.PP ; 97,12+37,06+35,45</t>
  </si>
  <si>
    <t>952902141</t>
  </si>
  <si>
    <t>Čištění budov při provádění oprav a udržovacích prací podlah drsných nebo chodníků drhnutím s chemickými prostředky</t>
  </si>
  <si>
    <t>PODLAHY POD NOVOU SKLADBU ; /viz vykres c.6/ ; 1.NP ; 24,28</t>
  </si>
  <si>
    <t>953943114</t>
  </si>
  <si>
    <t>L PROFIL - RAM DO PODLAHY ; /viz vykres c.7+6 - dodavka v odd.767/ ; 1.NP ; 4 x DO 30 KG ; 4</t>
  </si>
  <si>
    <t>OCHRANA STAV.KONSTRUKCI ; /predb.odhad/ ; 75,00 ; Součet</t>
  </si>
  <si>
    <t>619991001</t>
  </si>
  <si>
    <t>Zakrytí vnitřních ploch před znečištěním včetně pozdějšího odkrytí podlah fólií přilepenou lepící páskou</t>
  </si>
  <si>
    <t>OCHRANA STAV.PODLAH ; 200,00</t>
  </si>
  <si>
    <t>ZEDNICKE OSAZENI ZABRADLI ; VC.DODANI KOTVENI ; /viz vykres c.5/ ; 1.PP ; 3,70</t>
  </si>
  <si>
    <t>953941211</t>
  </si>
  <si>
    <t>Osazování drobných kovových předmětů se zalitím maltou cementovou, do vysekaných kapes nebo připravených otvorů konzol nebo kotev, např. pro schodišťo</t>
  </si>
  <si>
    <t>KOTVENI MADLA ; /viz vykres c.5/ ; 1.PP ; 3</t>
  </si>
  <si>
    <t>42392870</t>
  </si>
  <si>
    <t>konzola 100/100-27  otvor D 11</t>
  </si>
  <si>
    <t>Lešení a stavební výtahy</t>
  </si>
  <si>
    <t>PRO STAVEBNI PRACE A PODHLED ; /viz vykres c.5+6/ ; 1.NP ; 37,06+35,45 ; 2.NP ; 24,28 ; Součet</t>
  </si>
  <si>
    <t>943111111</t>
  </si>
  <si>
    <t>Montáž lešení prostorového trubkového lehkého pracovního bez podlah s provozním zatížením tř. 3 do 200 kg/m2, výšky do 10 m</t>
  </si>
  <si>
    <t>PRO STAVEBNI UPRAVY VE VESTIBULU ; 10,50*9,70*5,00</t>
  </si>
  <si>
    <t>943111211</t>
  </si>
  <si>
    <t>Montáž lešení prostorového trubkového lehkého pracovního bez podlah Příplatek za první a každý další den použití lešení k ceně -1111</t>
  </si>
  <si>
    <t>NAJEM 50 DNI ; 509,25*50</t>
  </si>
  <si>
    <t>943111811</t>
  </si>
  <si>
    <t>Demontáž lešení prostorového trubkového lehkého pracovního bez podlah s provozním zatížením tř. 3 do 200 kg/m2, výšky do 10 m</t>
  </si>
  <si>
    <t>949211111</t>
  </si>
  <si>
    <t>Montáž lešeňové podlahy pro trubková lešení z fošen, prken nebo dřevěných sbíjených lešeňových dílců s příčníky nebo podélníky, ve výšce do 10 m</t>
  </si>
  <si>
    <t>(10,50+9,70+0,30*2+1,00)*2*0,90*2 ; 10,50*9,70 ; Součet</t>
  </si>
  <si>
    <t>949211211</t>
  </si>
  <si>
    <t>Montáž lešeňové podlahy pro trubková lešení Příplatek za první a každý další den použití lešení k ceně -1111 nebo -1112</t>
  </si>
  <si>
    <t>180,33*50</t>
  </si>
  <si>
    <t>949211811</t>
  </si>
  <si>
    <t>Demontáž lešeňové podlahy pro trubková lešení z fošen, prken nebo dřevěných sbíjených lešeňových dílců s příčníky nebo podélníky, ve výšce do 10 m</t>
  </si>
  <si>
    <t>Bourání konstrukcí</t>
  </si>
  <si>
    <t>971033351</t>
  </si>
  <si>
    <t>Vybourání otvorů ve zdivu základovém nebo nadzákladovém z cihel, tvárnic, příčkovek z cihel pálených na maltu vápennou nebo vápenocementovou plochy do</t>
  </si>
  <si>
    <t>PROSTUP VE ZDIVU ; /viz vykres c.3/ ; 1.PP ; 0,25/0,25 MM ; 1</t>
  </si>
  <si>
    <t>971033651</t>
  </si>
  <si>
    <t>OTVOR PRO DVERE ; /viz vykres c.3/ ; 1.PP ; 0,50*1,00*2,10 ; 1.NP ; 0,45*1,60*2,10 ; Součet</t>
  </si>
  <si>
    <t>967031132</t>
  </si>
  <si>
    <t>Přisekání (špicování) plošné nebo rovných ostění zdiva z cihel pálených rovných ostění, bez odstupu, po hrubém vybourání otvorů, na maltu vápennou neb</t>
  </si>
  <si>
    <t>1.PP ; 0,45*(0,25+0,25)*2 ; 0,50*2,10*2 ; 1.NP ; 0,45*2,10*2 ; Součet</t>
  </si>
  <si>
    <t>974031664</t>
  </si>
  <si>
    <t>Vysekání rýh ve zdivu cihelném na maltu vápennou nebo vápenocementovou pro vtahování nosníků do zdí, před vybouráním otvoru do hl. 150 mm, při v. nosn</t>
  </si>
  <si>
    <t>PRO NOSNIKY NAD NOVYMI OTVORY ; /viz vykres c.5+6/ ; 1.PP ; OZN.a ; 1,30*3 ; 1.NP ; OZN.b ; 1,90*3 ; Součet</t>
  </si>
  <si>
    <t>962032230</t>
  </si>
  <si>
    <t>Bourání zdiva nadzákladového z cihel nebo tvárnic z cihel pálených nebo vápenopískových, na maltu vápennou nebo vápenocementovou, objemu do 1 m3</t>
  </si>
  <si>
    <t>BOCNI SCHODISTOVA ZIDKA ; /odhad rozmeru- viz vykres c.3/ ; 1.PP ; 0,30*1,00*1,20</t>
  </si>
  <si>
    <t>962031133</t>
  </si>
  <si>
    <t>Bourání příček z cihel, tvárnic nebo příčkovek z cihel pálených, plných nebo dutých na maltu vápennou nebo vápenocementovou, tl. do 150 mm</t>
  </si>
  <si>
    <t>PRICKA 1.NP ; /viz vykres c.4 - odhad vysky/ ; 1,70*3,75 ; Odpocet otvoru ; -0,60*1,97 ; Součet</t>
  </si>
  <si>
    <t>967031732</t>
  </si>
  <si>
    <t>Přisekání (špicování) plošné nebo rovných ostění zdiva z cihel pálených plošné, na maltu vápennou nebo vápenocementovou, tl. na maltu vápennou nebo vá</t>
  </si>
  <si>
    <t>PO VYBOURANI ZIDKY A PRICKY ; 0,30*1,20 ; 0,15*3,75*2 ; Součet</t>
  </si>
  <si>
    <t>972054341</t>
  </si>
  <si>
    <t>Vybourání otvorů ve stropech nebo klenbách železobetonových bez odstranění podlahy a násypu, plochy do 0,25 m2, tl. do 150 mm</t>
  </si>
  <si>
    <t>PROSTUPY VE STROPE ; /predpokl.tl.300 mm= 2 x 150 mm -  viz vykres c.3/ ; 1.PP ; 300/450 MM ; 1*2 ; 300/300 MM ; 1*2 ; Součet</t>
  </si>
  <si>
    <t>977312114</t>
  </si>
  <si>
    <t>Řezání stávajících betonových mazanin s vyztužením hloubky přes 150 do 200 mm</t>
  </si>
  <si>
    <t>PROSTUPY VE STROPE ; 1.PP ; (0,30+0,45)*2 ; (0,30+0,30)*2 ; Součet</t>
  </si>
  <si>
    <t>963023711</t>
  </si>
  <si>
    <t>Vybourání schodišťových stupňů oblých, rovných nebo kosých ze zdi cihelné jednostranně</t>
  </si>
  <si>
    <t>STAVAJICI STUPNE ; /viz vykres c.3+5/ ; 1.PP ; 3,31*2</t>
  </si>
  <si>
    <t>965042131</t>
  </si>
  <si>
    <t>Bourání mazanin betonových nebo z litého asfaltu tl. do 100 mm, plochy do 4 m2</t>
  </si>
  <si>
    <t>PREDPOKLADANY PODKLAD SCHOD.STUPNU ; /nereseno/ ; 1.PP ; 0,60*3,31*0,30/2 ; STAVAJICI PODLAHA  ; /viz vykres c.4 - predpokl.skladba/ ; (20,05+3,95)*0,04 ; Součet</t>
  </si>
  <si>
    <t>968072455</t>
  </si>
  <si>
    <t>Vybourání kovových rámů oken s křídly, dveřních zárubní, vrat, stěn, ostění nebo obkladů dveřních zárubní, plochy do 2 m2</t>
  </si>
  <si>
    <t>ZARUBEN ZAZDIVANYCH A BOURANYCH DVERI ; /viz vykres c.3+5/ ; 1.PP ; 0,80*2,00 ; 1.NP ; 0,60*2,00 ; Součet</t>
  </si>
  <si>
    <t>968072456</t>
  </si>
  <si>
    <t>Vybourání kovových rámů oken s křídly, dveřních zárubní, vrat, stěn, ostění nebo obkladů dveřních zárubní, plochy přes 2 m2</t>
  </si>
  <si>
    <t>RAM STAVAJICICH POSUVNYCH DVERI ; /viz vykres c.3+5/ ; 1.PP ; 3,60*2,40</t>
  </si>
  <si>
    <t>965081213</t>
  </si>
  <si>
    <t>Bourání podlah z dlaždic bez podkladního lože nebo mazaniny, s jakoukoliv výplní spár keramických nebo xylolitových tl. do 10 mm, plochy přes 1 m2</t>
  </si>
  <si>
    <t>STAVAJICI DLAZBA VE VESTIBULU ; V PLOSE NOVE PODESTY ; /viz vykres c.5/ ; 1.PP ; 2,25*3,66 ; Mezisoučet ; STAVAJICI POSKOZENA DLAZBA ; /viz TZ - predb.odhad 10% plochy/ ; 1.PP ; (97,12-2,25*3,36)*0,10 ; 37,06*0,10 ; 35,45*0,10 ; Mezisoučet ; Součet</t>
  </si>
  <si>
    <t>985113131</t>
  </si>
  <si>
    <t>Pemrlování povrchu betonu rubu kleneb a podlah</t>
  </si>
  <si>
    <t>ZDRSNENI PODKLADU POD NOVOU PODESTU ; 1.PP ; 2,25*3,66</t>
  </si>
  <si>
    <t>985113192</t>
  </si>
  <si>
    <t>Pemrlování povrchu betonu Příplatek k cenám za plochu do 10 m2 jednotlivě</t>
  </si>
  <si>
    <t>978059541</t>
  </si>
  <si>
    <t>Odsekání obkladů stěn včetně otlučení podkladní omítky až na zdivo z obkládaček vnitřních, z jakýchkoliv materiálů, plochy přes 1 m2</t>
  </si>
  <si>
    <t>OBKLAD ZA UMYVADLEM ; /odhad plochy/ ; 1.NP ; 2,00</t>
  </si>
  <si>
    <t>978011161</t>
  </si>
  <si>
    <t>Otlučení vápenných nebo vápenocementových omítek vnitřních ploch stropů, v rozsahu přes 30 do 50 %</t>
  </si>
  <si>
    <t>978013161</t>
  </si>
  <si>
    <t>Otlučení vápenných nebo vápenocementových omítek vnitřních ploch stěn s vyškrabáním spar, s očištěním zdiva, v rozsahu přes 30 do 50 %</t>
  </si>
  <si>
    <t>STAVAJICI OMITKA STEN PRO OPRAVU ; % UDAJ PROJEKTANTA ; /viz cykres c.5+6 - odmereno/ ; 1.PP ; (10,50+9,70+0,30*2+1,00)*2*6,80 ; -3,35*6,80 ; (6,20+6,00+0,60)*2*2,52 ; 20,00*2*(6,80+3,75)/2 ; Odpocet otvoru a noveho zdiva - odhad ; -3,60*2,40 ; -0,80*2,00*2 ; -0,90*1,20*4 ; -0,935*2,10*2 ; -1,60*2,00 ; -1,80*1,80*2 ; -0,90*2,00 ; -3,00*3,00 ; -1,50*4,80*4 ; Pripocet stav. neupravovaneho osteni ; 0,40*(0,90+1,20)*2*2 ; 0,45*(1,60+2,00*2) ; 0,30*(1,80+1,80)*2*2 ; 0,30*(1,50+4,80)*2*4 ; 1.NP ; (5,20+3,70)*2*3,75 ; -1,70*3,75 ; (1,90+2,30*2)*3,75 ; Odpocet otvoru a noveho zdiva ; -1,52*1,75 ; -1,60*3,00</t>
  </si>
  <si>
    <t>K MISTU NALOZENI ; 30,024</t>
  </si>
  <si>
    <t>30,024</t>
  </si>
  <si>
    <t>30,024*27</t>
  </si>
  <si>
    <t>0,360 ; 2,238 ; 2,768 ; 0,494 ; Součet</t>
  </si>
  <si>
    <t>SKUT.CENA 3</t>
  </si>
  <si>
    <t>CELKOVA VAHA SUTI ; 30,024 ; ODPOCET SROTU A BETONU ; -0,755 ; -5,86 ; Součet</t>
  </si>
  <si>
    <t>Prorážení otvorů a ostatní bourací práce</t>
  </si>
  <si>
    <t>975021311</t>
  </si>
  <si>
    <t>Podchycení nadzákladového zdiva pod stropem dřevěnou výztuhou nad vybouraným otvorem, pro jakoukoliv délku podchycení, při tl. zdiva přes 450 do 600 m</t>
  </si>
  <si>
    <t>PRI BOURACICH PRACECH ; 4,00</t>
  </si>
  <si>
    <t>975053151</t>
  </si>
  <si>
    <t>Víceřadové podchycení stropů pro osazení nosníků dřevěnou výztuhou v. podchycení do 3,5 m a při zatížení hmotností přes 1500 kg/m2</t>
  </si>
  <si>
    <t>998018002</t>
  </si>
  <si>
    <t>Přesun hmot pro budovy občanské výstavby, bydlení, výrobu a služby ruční - bez užití mechanizace vodorovná dopravní vzdálenost do 100 m pro budovy s j</t>
  </si>
  <si>
    <t>HZS</t>
  </si>
  <si>
    <t>Hodinové zúčtovací sazby</t>
  </si>
  <si>
    <t>HZS 1</t>
  </si>
  <si>
    <t>Zednické výpomoce - přesný počet hodin bude fakturován dle skutečnosti za hodinovou sazbu zhotovitele po odsouhlasení ve stavebním deníku</t>
  </si>
  <si>
    <t>RYHY, PRURAZY, ZABETONOVANI ATD. ; 48,00 ; 23,13 ; 42,27 ; Součet ; 119,51*1,1 Přepočtené koeficientem množství</t>
  </si>
  <si>
    <t>HZS 2</t>
  </si>
  <si>
    <t>Ostatní pomocné a nezměřitelné práce - přesný počet hodin bude fakturován dle skutečnosti za hodinovou sazbu zhotovitele po odsouhlasení ve stavebním</t>
  </si>
  <si>
    <t>OPRAVA ;  KONSTRUKCE A DETAILY NEODHALITELNE PROJEKTEM ; 200,00 ; Součet</t>
  </si>
  <si>
    <t xml:space="preserve">  SO 20-11</t>
  </si>
  <si>
    <t>Rekonstrukce stropu 1. PP</t>
  </si>
  <si>
    <t>SO 20-11</t>
  </si>
  <si>
    <t>beton 166,807*2,5=417,018 [A]</t>
  </si>
  <si>
    <t>z vrtu MP: 40*3,1416*0,2^2/4*1,8=2,262 [A]</t>
  </si>
  <si>
    <t>lepenka</t>
  </si>
  <si>
    <t>314,7506*0,01*2,5=7,869 [A]</t>
  </si>
  <si>
    <t>TR108/16</t>
  </si>
  <si>
    <t>4*8=32,000 [A]</t>
  </si>
  <si>
    <t>26144</t>
  </si>
  <si>
    <t>VRTY PRO KOTVENÍ, INJEKTÁŽ A MIKROPILOTY NA POVRCHU TŘ. IV D DO 200MM</t>
  </si>
  <si>
    <t>vrty pro MP: 8*4=32,000 [A]</t>
  </si>
  <si>
    <t>272325</t>
  </si>
  <si>
    <t>ZÁKLADY ZE ŽELEZOBETONU DO C30/37</t>
  </si>
  <si>
    <t>C30/37 - XC3</t>
  </si>
  <si>
    <t>4*0,5*0,5*0,3=0,300 [A]</t>
  </si>
  <si>
    <t>272365</t>
  </si>
  <si>
    <t>VÝZTUŽ ZÁKLADŮ Z OCELI 10505, B500B</t>
  </si>
  <si>
    <t>0,649=0,649 [A]</t>
  </si>
  <si>
    <t>285392</t>
  </si>
  <si>
    <t>DODATEČNÉ KOTVENÍ VLEPENÍM BETONÁŘSKÉ VÝZTUŽE D DO 16MM DO VRTŮ</t>
  </si>
  <si>
    <t>polozka nezahrnuje vyztuz - vykazano zvlast. Vrt R16, dl. 300 mm</t>
  </si>
  <si>
    <t>69+76+36+52=233,000 [A]</t>
  </si>
  <si>
    <t>R285392</t>
  </si>
  <si>
    <t>polozka nezahrnuje vyztuz - vykazano zvlast. Vrt R16, dl. 500 mm</t>
  </si>
  <si>
    <t>58*2+22*2+240=400,000 [A]</t>
  </si>
  <si>
    <t>311324</t>
  </si>
  <si>
    <t>ZDI A STĚNY PODP A VOL ZE ŽELEZOBET DO C25/30</t>
  </si>
  <si>
    <t>úložný práh C25/30 - XC3, XF3</t>
  </si>
  <si>
    <t>zacatek: 4,85=4,850 [A]  
hala: 24,5=24,500 [B]  
Celkem: A+B=29,350 [C]</t>
  </si>
  <si>
    <t>zacatek: 0,6977=0,698 [A]  
hala: 3,1632=3,163 [B]  
Celkem: A+B=3,861 [C]</t>
  </si>
  <si>
    <t>334325</t>
  </si>
  <si>
    <t>MOSTNÍ PILÍŘE A STATIVA ZE ŽELEZOVÉHO BETONU DO C30/37</t>
  </si>
  <si>
    <t>sloupy stropu</t>
  </si>
  <si>
    <t>4*0,3*0,3*2,7=0,972 [A]</t>
  </si>
  <si>
    <t>334365</t>
  </si>
  <si>
    <t>VÝZTUŽ MOSTNÍCH PILÍŘŮ A STATIV Z OCELI 10505, B500B</t>
  </si>
  <si>
    <t>0,703=0,703 [A]</t>
  </si>
  <si>
    <t>411325</t>
  </si>
  <si>
    <t>STROPY ZE ŽELEZOBETONU DO C30/37</t>
  </si>
  <si>
    <t>21,35+61,7=83,050 [A]</t>
  </si>
  <si>
    <t>411365</t>
  </si>
  <si>
    <t>VÝZTUŽ STROPŮ Z BETONÁŘSKÉ OCELI 10505, B500B</t>
  </si>
  <si>
    <t>4,6225+4,4436+1,5312+4,8841=15,481 [A]</t>
  </si>
  <si>
    <t>výplň mezi podchodem a úložným prahem C16/20-X0</t>
  </si>
  <si>
    <t>0,8*0,65=0,520 [A]</t>
  </si>
  <si>
    <t>(85+228)*0,05=15,650 [A]</t>
  </si>
  <si>
    <t>(85+228)*0,002=0,626 [A]</t>
  </si>
  <si>
    <t>45747</t>
  </si>
  <si>
    <t>VYROVNÁVACÍ A SPÁD VRSTVY Z MALTY ZVLÁŠTNÍ (PLASTMALTA)</t>
  </si>
  <si>
    <t>výplň ozubu</t>
  </si>
  <si>
    <t>(17,0+40,8+6,6)*0,005=0,322 [A]</t>
  </si>
  <si>
    <t>položka zahrnuje:    
- dodání zvláštní malty (plastmalty) předepsané kvality a její rozprostření v předepsané tloušťce a v předepsaném tvaru</t>
  </si>
  <si>
    <t>sanace po rezani u VB</t>
  </si>
  <si>
    <t>0,5*2*(48+17,5)=65,500 [A]</t>
  </si>
  <si>
    <t>reprofilace horního povrchu odbouraných vnitřních stěn</t>
  </si>
  <si>
    <t>9,5=9,500 [A]</t>
  </si>
  <si>
    <t>626213</t>
  </si>
  <si>
    <t>REPROFILACE VODOROVNÝCH PLOCH SHORA SANAČNÍ MALTOU JEDNOVRST TL 30MM</t>
  </si>
  <si>
    <t>zacatek: 0,6*(5,5+17,2+5,05)=16,650 [A]  
hala: 0,6*(5,6+48+6,1)=35,820 [B]</t>
  </si>
  <si>
    <t>64711</t>
  </si>
  <si>
    <t>VÝMĚNA OKEN S DŘEV RÁMEM</t>
  </si>
  <si>
    <t>výměna okna u architektonického prvku včetně ochrany, demontáže a zpětné montáže mříže</t>
  </si>
  <si>
    <t>2,05*1,35=2,768 [A]</t>
  </si>
  <si>
    <t>položka zahrnuje:    
- zaměření stávajícího stavu    
- demontáž stávajících oken    
- odvoz a likvidace demontovaných oken    
- dodávka oken dle specifikace objednatele    
- montáž nových oken do připravených otvorů (tj. zakotvení do ostění a zapěnění spáry PUR pěnou)    
- seřízení výrobků k jejich plné funkčnosti    
- zapravení venkovního i vnitřního ostění    
- zajištění prováděných prací tak, aby nebyly znečištěny a poškozeny vnitřní prostory     
- výmalba vnitřních ostění oken     
- zajištění úklidu vnitřních i vnějších prostor</t>
  </si>
  <si>
    <t>64732</t>
  </si>
  <si>
    <t>VÝMĚNA VRAT DŘEVĚNÝCH SE SKLEN VÝPLNÍ</t>
  </si>
  <si>
    <t>výměna vrat u architektonického prvku</t>
  </si>
  <si>
    <t>1,5*2,25=3,375 [A]</t>
  </si>
  <si>
    <t>položka zahrnuje:    
- zaměření stávajícího stavu    
- demontáž stávajících vrat    
- odvoz a likvidace demontovaných vrat    
- dodávka vrat dle specifikace objednatele včetně předepsané povrchové úpravy    
- montáž a osazení nových vrat    
- seřízení výrobků k jejich plné funkčnosti</t>
  </si>
  <si>
    <t>711132</t>
  </si>
  <si>
    <t>IZOLACE BĚŽNÝCH KONSTRUKCÍ PROTI VOLNĚ STÉKAJÍCÍ VODĚ ASFALTOVÝMI PÁSY</t>
  </si>
  <si>
    <t>asfaltovy pas ulozeni desky na stenu (kolmo na kolej)</t>
  </si>
  <si>
    <t>zacatek: 0,615*(5,5+5,05)=6,488 [A]  
hala: 0,615*(5,6+6,1)=7,196 [B]  
Celkem: A+B=13,684 [C]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</si>
  <si>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</si>
  <si>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711415</t>
  </si>
  <si>
    <t>IZOLACE MOSTOVEK CELOPLOŠ POLYMERNÍ</t>
  </si>
  <si>
    <t>krystalizační nátěr pod prefabrikáty</t>
  </si>
  <si>
    <t>(47,9+1,4)*(0,28+0,18+0,5)=47,328 [A]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</si>
  <si>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</si>
  <si>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71619</t>
  </si>
  <si>
    <t>IZOLACE PROTI ELEKTRICKÝM VLIVŮM Z JINÉHO MATERIÁLU</t>
  </si>
  <si>
    <t>elektroizolační desky tl. 10 mm v uložení na ozub</t>
  </si>
  <si>
    <t>(16,7+40,59+6,3)*2*0,1=12,718 [A]</t>
  </si>
  <si>
    <t>mříž: (0,08*1,25*14+0,14*2,05*2)=1,974 [A]</t>
  </si>
  <si>
    <t>85+228=313,000 [A]</t>
  </si>
  <si>
    <t>bocni izolace UP: (0,5+0,6+1)*(17,7+22,35+14,1)=113,715 [A]  
snížení: (0,5+0,6+0,7)*6,6=11,880 [B]  
Celkem: A+B=125,595 [C]</t>
  </si>
  <si>
    <t>919142</t>
  </si>
  <si>
    <t>ŘEZÁNÍ ŽELEZOBETONOVÝCH KONSTRUKCÍ TL DO 100MM</t>
  </si>
  <si>
    <t>předříznutí stropu u výpravní budovy - deska</t>
  </si>
  <si>
    <t>41,5+17,7-5,2=54,000 [A]</t>
  </si>
  <si>
    <t>předříznutí stropu u výpravní budovy - trámy</t>
  </si>
  <si>
    <t>12*0,15+14*0,2+3*0,2+2*0,5=6,200 [A]</t>
  </si>
  <si>
    <t>931181</t>
  </si>
  <si>
    <t>VÝPLŇ DILATAČ SPAR Z POLYSTYRENU TL DO 10MM</t>
  </si>
  <si>
    <t>výplň mezi novým stropem a VB</t>
  </si>
  <si>
    <t>41,5*0,275+17,7*0,275=16,280 [A]</t>
  </si>
  <si>
    <t>výplň ozubu z polystyrenu + výplň dilatačních spar</t>
  </si>
  <si>
    <t>(0,25+0,1)*(17,0+40,9+6,6)=22,575 [A]  
spáry: 4,7*2*0,275+1,45*2*0,275=3,383 [B]  
Celkem: A+B=25,958 [C]</t>
  </si>
  <si>
    <t>931184</t>
  </si>
  <si>
    <t>VÝPLŇ DILATAČNÍCH SPAR Z POLYSTYRENU TL 40MM</t>
  </si>
  <si>
    <t>výplň mezi podchodem a úložným prahem</t>
  </si>
  <si>
    <t>0,65*7,4=4,810 [A]</t>
  </si>
  <si>
    <t>931185</t>
  </si>
  <si>
    <t>VÝPLŇ DILATAČNÍCH SPAR Z POLYSTYRENU TL 50MM</t>
  </si>
  <si>
    <t>výplň mezi nosné stěny a novou deskou</t>
  </si>
  <si>
    <t>93122</t>
  </si>
  <si>
    <t>VLOŽKA DILATAČ SPAR Z FÓLIÍ</t>
  </si>
  <si>
    <t>separační folie v ozubu</t>
  </si>
  <si>
    <t>(17,0+40,9+6,6)*0,8=51,600 [A]</t>
  </si>
  <si>
    <t>1,45+1,45+4,7+4,7=12,300 [A]</t>
  </si>
  <si>
    <t>931332</t>
  </si>
  <si>
    <t>TĚSNĚNÍ DILATAČNÍCH SPAR POLYURETANOVÝM TMELEM PRŮŘEZU DO 200MM2</t>
  </si>
  <si>
    <t>tmel v ozubu</t>
  </si>
  <si>
    <t>(17,0+40,9+6,6)*2=129,000 [A]</t>
  </si>
  <si>
    <t>předtěsnení ozubu</t>
  </si>
  <si>
    <t>(17,0+40,9+6,6)*1=64,500 [A]</t>
  </si>
  <si>
    <t>oplechování u VB: (17,7+42)*0,35*0,002*7850=328,052 [A]  
měřící body pro bludné proudy: 12*4=48,000 [B]  
Celkem: A+B=376,052 [C]</t>
  </si>
  <si>
    <t>strop: 5,8*(17,2+48)*0,2=75,632 [A]  
stena: 1,01*(5,5+17,2+5,05+5,6+48+6,1)=88,325 [B]  
vnitrni steny: 9,5*0,3=2,850 [C]  
Celkem: A+B+C=166,807 [D]</t>
  </si>
  <si>
    <t>izolace na desce pod nástupištěm</t>
  </si>
  <si>
    <t>314,7506=314,751 [A]</t>
  </si>
  <si>
    <t>R94817</t>
  </si>
  <si>
    <t>DOČASNÉ KONSTRUKCE Z OCEL NOSNÍKŮ VČET ODSTRAN</t>
  </si>
  <si>
    <t>provizorní zajištění stojek zastřešení 1. nástupiště v rámci provádění bouracích a stavebních prací na stropě 1. PP VB</t>
  </si>
  <si>
    <t>11=11,000 [A]</t>
  </si>
  <si>
    <t>R94894</t>
  </si>
  <si>
    <t>PODPĚRNÉ SKRUŽE KOVOVÉ</t>
  </si>
  <si>
    <t>prostorové zajištění architektonických prvků v průběhu bouracích a stavebních prací na stropě 1.PP VB</t>
  </si>
  <si>
    <t xml:space="preserve">  SO 20-20.01</t>
  </si>
  <si>
    <t>Zastřešení nástupiště č.1</t>
  </si>
  <si>
    <t>SO 20-20.01</t>
  </si>
  <si>
    <t>014102.a</t>
  </si>
  <si>
    <t>1: 166,39m3*2,1t/m3=349,419 [A]t ; zemina z pol. č. 17120</t>
  </si>
  <si>
    <t>131736</t>
  </si>
  <si>
    <t>HLOUBENÍ JAM ZAPAŽ I NEPAŽ TŘ. I, ODVOZ DO 12KM</t>
  </si>
  <si>
    <t>1: 10,54m3*18ks=189,720 [A]m3 ; výkopy pro základy provizorního podepření - dle přílohy č. 10.5, včetně odvozu materiálu do recyklačního střediska, poplatek uveden v pol. č. 014102.a</t>
  </si>
  <si>
    <t>položka zahrnuje:      
- vodorovná a svislá doprava, přemístění, přeložení, manipulace s výkopkem      
- kompletní provedení vykopávky nezapažené i zapažené      
- ošetření výkopiště po celou dobu práce v něm vč. klimatických opatření      
- ztížení vykopávek v blízkosti podzemního vedení, konstrukcí a objektů vč. jejich dočasného zajištění      
- ztížení pod vodou, v okolí výbušnin, ve stísněných prostorech a pod.      
- příplatek za lepivost      
- těžení po vrstvách, pásech a po jiných nutných částech (figurách)      
- čerpání vody vč. čerpacích jímek, potrubí a pohotovostní čerpací soupravy (viz ustanovení k pol. 1151,2)      
- potřebné snížení hladiny podzemní vody      
- těžení a rozpojování jednotlivých balvanů      
- vytahování a nošení výkopku      
- svahování a přesvah. svahů do konečného tvaru, výměna hornin v podloží a v pláni znehodnocené klimatickými vlivy      
- ruční vykopávky, odstranění kořenů a napadávek      
- pažení, vzepření a rozepření vč. přepažování (vyjma štětových stěn)      
- úpravu, ochranu a očištění dna, základové spáry, stěn a svahů      
- odvedení nebo obvedení vody v okolí výkopiště a ve výkopišti      
- třídění výkopku      
- veškeré pomocné konstrukce umožňující provedení vykopávky (příjezdy, sjezdy, nájezdy, lešení, podpěr. konstr., přemostění, zpevněné plochy, zakrytí a pod.)      
- nezahrnuje uložení zeminy (na skládku, do násypu) ani poplatky za skládku, vykazují se v položce č.0141**</t>
  </si>
  <si>
    <t>1: 189,72m3=189,720 [A]m3 ; materiál z pol. č. 13173   
2: -23,33m3=-23,330 [B]m3 ; odpočet materiálu z pol. č. 17411   
3: Celkem: A+B=166,390 [C]m3 ; přebytečný materiál</t>
  </si>
  <si>
    <t>položka zahrnuje:      
- kompletní provedení zemní konstrukce do předepsaného tvaru      
- ošetření úložiště po celou dobu práce v něm vč. klimatických opatření      
- ztížení v okolí vedení, konstrukcí a objektů a jejich dočasné zajištění      
- ztížení provádění ve ztížených podmínkách a stísněných prostorech      
- ztížené ukládání sypaniny pod vodu      
- ukládání po vrstvách a po jiných nutných částech (figurách) vč. dosypávek      
- spouštění a nošení materiálu      
- úprava, očištění a ochrana podloží a svahů      
- svahování, uzavírání povrchů svahů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</si>
  <si>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1: 9,24m3*18ks=166,320 [A]m3 ; zásypy základů provizorního podepření - dle přílohy č. 10.5, materiál ze stavby</t>
  </si>
  <si>
    <t>položka zahrnuje:      
- kompletní provedení zemní konstrukce vč. výběru vhodného materiálu      
- úprava  ukládaného  materiálu  vlhčením,  tříděním,  promícháním  nebo  vysoušením,  příp. jiné úpravy za účelem zlepšení jeho  mech. vlastností      
- hutnění i různé míry hutnění       
- ošetření úložiště po celou dobu práce v něm vč. klimatických opatření      
- ztížení v okolí vedení, konstrukcí a objektů a jejich dočasné zajištění      
- ztížení provádění vč. hutnění ve ztížených podmínkách a stísněných prostorech      
- ztížené ukládání sypaniny pod vodu      
- ukládání po vrstvách a po jiných nutných částech (figurách) vč. dosypávek      
- spouštění a nošení materiálu      
- výměna částí zemní konstrukce znehodnocené klimatickými vlivy      
- ruční hutnění      
- udržování úložiště a jeho ochrana proti vodě      
- odvedení nebo obvedení vody v okolí úložiště a v úložišti      
- veškeré  pomocné konstrukce umožňující provedení  zemní konstrukce  (příjezdy,  sjezdy,  nájezdy, lešení, podpěrné konstrukce, přemostění, zpevněné plochy, zakrytí a pod.)</t>
  </si>
  <si>
    <t>27231A</t>
  </si>
  <si>
    <t>ZÁKLADY Z PROSTÉHO BETONU DO C20/25</t>
  </si>
  <si>
    <t>1: 23,33m3=23,330 [A]m3 ; základové patky provizorního podepření z betonu C20/25 - dle přílohy č. 10.5</t>
  </si>
  <si>
    <t>- dodání  čerstvého  betonu  (betonové  směsi)  požadované  kvality,  jeho  uložení  do požadovaného tvaru při jakékoliv hustotě výztuže, konzistenci čerstvého betonu a způsobu hutnění, ošetření a ochranu betonu,      
- zhotovení nepropustného, mrazuvzdorného betonu a betonu požadované trvanlivosti a 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výztuže, doplňkových konstrukcí a vybavení,      
- úpravy povrchu pro položení požadované izolace, povlaků a nátěrů, případně vyspravení,      
- ztížení práce u kabelových a injektážních trubek a ostatních zařízení osazovaných do betonu,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zeminou nebo kamenivem,      
- případné zřízení spojovací vrstvy u základů,      
- úpravy pro osazení zařízení ochrany konstrukce proti vlivu bludných proudů,</t>
  </si>
  <si>
    <t>71222</t>
  </si>
  <si>
    <t>POVLAK KRYTINY STŘECH O SKL DO 30° DVOUVRST ASF IZOL PÁSY</t>
  </si>
  <si>
    <t>1: 420,0m2=450,000 [A]m2 ; včetně posypu u druhé vrstvy</t>
  </si>
  <si>
    <t>položka zahrnuje:      
- dodání  předepsaného materiálu      
- očištění a ošetření podkladu, zadávací dokumentace může zahrnout i případné vyspravení      
- zřízení povlakové krytiny jako kompletního povlaku, případně komplet. soustavy nebo systému podle příslušného  technolog. předpisu      
- zřízení povlakové krytiny po etapách, včetně pracovních spár a spojů      
- úprava u okrajů, rohů, hran, dilatačních i pracovních spojů, odvodnění, otvorů, a pod.      
- zajištění odvodnění povrchu      
- úprava, očištění a ošetření prostoru kolem krytiny</t>
  </si>
  <si>
    <t>74B830.a</t>
  </si>
  <si>
    <t>OCELOVÁ KONSTRUKCE NESTANDARDNÍ</t>
  </si>
  <si>
    <t>1: 755,0kg*18ks=13 590,000 [A]kg ; podepření zastřešení u VB z oceli S235 JR      
2: 36ks*3,14*0,008m*0,008m*2,6m*7850kg/m3=147,657 [B]kg ; lanková táhla D 16 mm dl. 2,6 m     
3: 36ks*3,14*0,01m*0,01m*4,3m*7850kg/m3=381,567 [C]kg ; lanková táhla D 20 mm dl. 4,3 m     
Celkem: A+B+C=14 119,224 [D]kg ; dle přílohy č. 10.5</t>
  </si>
  <si>
    <t>1. Položka obsahuje:      
 – všechny náklady na materiál a montáž dodaného zařízení, protikorozně ošetřeného podle TKP se všemi pomocnými doplňujícími součástmi a pracemi s použitím mechanizmů      
2. Položka neobsahuje:      
 – základovou konstrukci      
3. Způsob měření:      
Udává se hmotnost v kilogramech.</t>
  </si>
  <si>
    <t>76281</t>
  </si>
  <si>
    <t>STROPNÍ KONSTRUKCE Z ŘEZIVA</t>
  </si>
  <si>
    <t>1: 1,2m3=1,200 [A]m3 ; výměna prvků podbití - dle přílohy č. 10.3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</si>
  <si>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</si>
  <si>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76421</t>
  </si>
  <si>
    <t>OPLECHOVÁNÍ A LEMOVÁNÍ KONSTRUKCÍ Z POZINKOVANÉHO PLECHU</t>
  </si>
  <si>
    <t>1: 21,35m2*1,2=25,620 [A]m2 ; krycí plech u VB    
2: 42,7m2*1,2=51,240 [B]m2 ; okraj zastřešení    
3: 6,72m2*1,2=8,064 [C]m2 ; lemovací čelní plech   
4: 0,72m2*1,2=0,864 [D]m2 ; lemovací čelní plech   
Celkem: A+B+C+D=85,788 [E]m2, poplastovaný plech + 20% prořezy - dle přílohy č. 10.2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</si>
  <si>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  
- Položka zahrnuje veškerý materiál, výrobky a polotovary, včetně mimostaveništní a vnitrostaveništní dopravy (rovněž přesuny), včetně naložení a složení,případně s uložením.</t>
  </si>
  <si>
    <t>764414</t>
  </si>
  <si>
    <t>ŽLABY Z POZINK PLECHU RŠ DO 500MM</t>
  </si>
  <si>
    <t>1: 85,4m=85,400 [A]m ; mezistřešní odvod. žlab, poplastovaný plech, vč. upevňovacích žlab. pásků (PKO žárovým zinkováním), vč. napojení na stávající svody, dle přílohy č. 10.2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</si>
  <si>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  
- Položka zahrnuje veškerý materiál, výrobky a polotovary, včetně mimostaveništní a vnitrostaveništní dopravy (rovněž přesuny), včetně naložení a složení,případně s uložením.       
- položka zahrnuje háky, zděře, čela, manžety, odbočky, kolena, rohy, hrdla, odskoky, výpusti, přechodové kusy a pod.</t>
  </si>
  <si>
    <t>1: 0,86m2=0,860 [A]m2 ; nátěrová plocha konzol U 120 - PKO na částech stávajícího zastřešení dle přílohy č. 10.3</t>
  </si>
  <si>
    <t>78375</t>
  </si>
  <si>
    <t>NÁTĚRY TESAŘ KONSTR PROTIPLÍSŇOVÉ A PROTIPOŽÁRNÍ</t>
  </si>
  <si>
    <t>1: 450,0m2=450,000 [A]m2 ; ochranný impregnační nátěr</t>
  </si>
  <si>
    <t>86627</t>
  </si>
  <si>
    <t>CHRÁNIČKY Z TRUB OCELOVÝCH DN DO 100MM</t>
  </si>
  <si>
    <t>1: 5ks*4,05m=20,250 [A]m ; ocel. chráničky DN 40 mm, vč. pásku pro připevnění</t>
  </si>
  <si>
    <t>položky pro zhotovení potrubí platí bez ohledu na sklon.      
zahrnuje:      
- výrobní dokumentaci (včetně technologického předpisu)      
- dodání veškerého trubního a pomocného materiálu  (trouby,  trubky,  tvarovky,  spojovací a těsnící  materiál a pod.), podpěrných, závěsných a upevňovacích prvků, včetně potřebných úprav      
- úprava a příprava podkladu a podpěr, očištění a ošetření podkladu a podpěr      
- zřízení plně funkčního potrubí, kompletní soustavy, podle příslušného technologického předpisu      
- zřízení potrubí i jednotlivých částí po etapách, včetně pracovních spar a spojů, pracovního zaslepení konců a pod.      
- úprava prostupů, průchodů  šachtami a komorami, okolí podpěr a vyústění, zaústění, napojení, vyvedení a upevnění odpad. výustí      
- ochrana potrubí nátěrem (vč. úpravy povrchu), případně izolací, nejsou-li tyto práce předmětem jiné položky      
- úprava, očištění a ošetření prostoru kolem potrubí      
 včetně případně předepsaného utěsnění konců chrániček      
- položky platí pro práce prováděné v prostoru zapaženém i nezapaženém a i v kolektorech, chráničkách      
- opláštění dle dokumentace a nutné opravy opláštění při jeho poškození</t>
  </si>
  <si>
    <t>919151</t>
  </si>
  <si>
    <t>ŘEZÁNÍ OCELOVÝCH PROFILŮ PRŮŘEZU DO 1000MM2</t>
  </si>
  <si>
    <t>1: 2*14ks=28,000 [A]ks ; zkrácení konzoly zastřešení - profil 2U 160</t>
  </si>
  <si>
    <t>položka zahrnuje řezání ocelových profilů bez ohledu na tvar a způsob provedení</t>
  </si>
  <si>
    <t>919158</t>
  </si>
  <si>
    <t>R</t>
  </si>
  <si>
    <t>ZKRÁCENÍ ZASTŘEŠENÍ</t>
  </si>
  <si>
    <t>1: 70,205m=70,205 [A]m ; zkrácení stávajícího zastřešení</t>
  </si>
  <si>
    <t>1. Položka obsahuje:     
 – všechny náklady na řezání stávajícího zastřešení     
2. Způsob měření:     
Měří se metr délkový.</t>
  </si>
  <si>
    <t>1: 0,5m*0,006m*86,0m*7,85t/m3=2,025 [A]t ; demontáž stáv. odvodňovacího žlabu  
2: 2*0,3m*0,006m*86,0m*7,85t/m3=2,430 [B]t ; demontáž stáv. oplechování u výpravní budovy 
3: 2*0,3m*0,006m*86,0m*7,85t/m3=2,430 [C]t ; demontáž stáv. oplechování okraje střechy 
Celkem: A+B+C=6,885 [D]t ; vč. odvozu do recyklačního střediska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</si>
  <si>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</si>
  <si>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96815</t>
  </si>
  <si>
    <t>VYSEKÁNÍ OTVORŮ, KAPES, RÝH V ŽELEZOBETONOVÉ KONSTRUKCI</t>
  </si>
  <si>
    <t>1: (3,14*0,1m*0,1m*0,3m)*18ks=0,170 [A]m3 ; vrt D 200 mm skrz žb. stropní desku pro svislé stojky procházející stropem, vč. odvozu do recyklačního střediska a poplatku za uložení odpadu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</si>
  <si>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položka zahrnuje veškeré další práce plynoucí z technologického předpisu a z platných předpisů</t>
  </si>
  <si>
    <t>97618</t>
  </si>
  <si>
    <t>VYBOURÁNÍ DROBNÝCH PŘEDMĚTŮ DŘEVĚNÝCH</t>
  </si>
  <si>
    <t>1: 1,2m3=1,200 [A]m3 ; odstranění stávajících prvků podbití - dle přílohy č. 10.3, vč. odvozu do recyklačního střediska a poplatku za uložení odpadu</t>
  </si>
  <si>
    <t>97818</t>
  </si>
  <si>
    <t>ODSTRANĚNÍ STŘEŠNÍ KRYTINY Z ASFALTOVÝCH PÁSŮ</t>
  </si>
  <si>
    <t>1: 450,0m2=450,000 [A]m2 ; odstranění stávající krytiny z asfalt. pásů, vč. odvozu do recyklačního střediska a poplatku za uložení odpadu</t>
  </si>
  <si>
    <t xml:space="preserve">  SO 20-20.02</t>
  </si>
  <si>
    <t>Zastřešení nástupiště č.2</t>
  </si>
  <si>
    <t>SO 20-20.02</t>
  </si>
  <si>
    <t>VÝKOPEK</t>
  </si>
  <si>
    <t>1: 21,65m3*2,1t/m3=45,465 [A]t ; zemina z pol. č. 17120</t>
  </si>
  <si>
    <t>1: 62,35m3=62,350 [A]m3 ; výkop pro patky - dle přílohy č. 15, včetně odvozu materiálu do recyklačního střediska, poplatek uveden v pol. č. 014102.a</t>
  </si>
  <si>
    <t>1: 62,35m3=62,350 [A]m3 ; materiál z pol. č. 13173  
2: -40,7m3=-40,700 [B]m3 ; odpočet materiálu z pol. č. 17411  
3: Celkem: A+B=21,650 [C]m3 ; přebytečný materiál</t>
  </si>
  <si>
    <t>1: 40,70m3=40,700 [A]m3 ; zásyp výkopu pro patky - dle přílohy č. 15, materiál ze stavby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</si>
  <si>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</si>
  <si>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261513</t>
  </si>
  <si>
    <t>VRTY PRO KOTVENÍ A INJEKTÁŽ TŘ V NA POVRCHU D DO 25MM</t>
  </si>
  <si>
    <t>1: 0,4m*3*2*2ks=4,800 [A]m ; vrty pro kotvení dvojitých stojek na schod. zdech podchodu</t>
  </si>
  <si>
    <t>1: 31,31m3=31,310 [A]m3 ; základové patky z betonu C25/30-XF2 - dle přílohy č. 11, vč. izolačního nátěru Np+2Na</t>
  </si>
  <si>
    <t>1: 2378,9kg/1000=2,379 [A]t ; výztuž základové patky z oceli B500B - dle přílohy č. 13</t>
  </si>
  <si>
    <t>1: 3,53m3=3,530 [A]m3 ; podkladní beton základové patky - dle přílohy č. 11  
2: 0,25m*0,55m*0,37m*6ks=0,305 [B]m3, obetonování patek - u stojky  
3: 1,2m*0,55m*1,2m*6ks=4,752 [C]m3, obetonování patek - náběhy  
4: 0,4m*0,4m*0,6m*3ks=0,288 [D]m3 ; pod lapač střešních splavenin  
Celkem: A+B+C+D=8,875 [E]m3 ; beton C25/30-XF2</t>
  </si>
  <si>
    <t>1: 0,13m3=0,130 [A]m3 ; podlití patních plechů stojek plastmaltou - dle přílohy č. 11</t>
  </si>
  <si>
    <t>1: 75,0m=75,000 [A]m ; vč. pásku 50x4x1400 mm, á 250 mm - 301 ks, dle přílohy č. 10.1</t>
  </si>
  <si>
    <t>1. Položka obsahuje:    
 – kompletní montáž, rozměření, upevnění, sváření, řezání, spojování a pod.     
 – veškerý spojovací a montážní materiál    
 – pomocné mechanismy a nátěr    
2. Položka neobsahuje:    
 X    
3. Způsob měření:    
Měří se metr délkový.</t>
  </si>
  <si>
    <t>1: 923,95kg=923,950 [A]kg ; stojka č. 1 - dle přílohy č. 6  
2: 939,04kg=939,040 [B]kg ; stojka č. 2 - dle přílohy č. 6  
3: 949,71kg=949,710 [C]kg ; stojka č. 3 - dle přílohy č. 6  
4: 3107,48kg=3 107,480 [D]kg ; stojka č. 4, 5 a 6 - dle přílohy č. 6  
5: 2569,12kg=2 569,120 [E]kg ; stojka č. 7, 8 a 9 -  dle přílohy č. 6  
6: 10917,88kg=10 917,880 [F]kg ; vaznice - dle přílohy č. 7  
Celkem: A+B+C+D+E+F=19 407,180 [G]kg ; ocel S355 JR, vč. epoxidehtového nátěru na části OK pod nástupištěm</t>
  </si>
  <si>
    <t>1. Položka obsahuje:    
 – všechny náklady na materiál a montáž dodaného zařízení, protikorozně ošetřeného podle TKP se všemi pomocnými doplňujícími součástmi a pracemi s použitím mechanizmů    
2. Položka neobsahuje:    
 – základovou konstrukci    
3. Způsob měření:    
Udává se hmotnost v kilogramech.</t>
  </si>
  <si>
    <t>76411</t>
  </si>
  <si>
    <t>KRYTINA STŘECH Z POZINK PLECHU</t>
  </si>
  <si>
    <t>1: 451,32m2=451,320 [A]m2 ; trapézové plechy s antikondenzační úpravou - dle přílohy č. 10.2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</si>
  <si>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
- Položka zahrnuje veškerý materiál, výrobky a polotovary, včetně mimostaveništní a vnitrostaveništní dopravy (rovněž přesuny), včetně naložení a složení,případně s uložením.</t>
  </si>
  <si>
    <t>1: 120,0m2*1,2=144,000 [A]m2, poplastovaný plech + 20% prořezy - dle přílohy č. 10.2</t>
  </si>
  <si>
    <t>783161</t>
  </si>
  <si>
    <t>PROTIKOROZ OCHRANA OK KOMBIN POVLAKEM S NÁSTŘIKEM METALIZACÍ</t>
  </si>
  <si>
    <t>1: 17,63m2=17,630 [A]m2 ; stojka č. 1 - dle přílohy č. 6  
2: 18,01m2=18,010 [B]m2 ; stojka č. 2 - dle přílohy č. 6  
3: 18,29m2=18,290 [C]m2 ; stojka č. 3 - dle přílohy č. 6  
4: 61,52m2=61,520 [D]m2 ; stojka č. 4, 5 a 6 - dle přílohy č. 6  
5: 170,99m2=170,990 [E]m2 ; stojka č. 7, 8 a 9 -  dle přílohy č. 6  
6: 279,94m2=279,940 [F]m2 ; vaznice - dle přílohy č. 7  
Celkem: A+B+C+D+E+F=566,380 [G]kg ; ocel S355 JR</t>
  </si>
  <si>
    <t>položky pro zhotovení potrubí platí bez ohledu na sklon.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    
- opláštění dle dokumentace a nutné opravy opláštění při jeho poškození</t>
  </si>
  <si>
    <t>93650</t>
  </si>
  <si>
    <t>DROBNÉ DOPLŇK KONSTR KOVOVÉ</t>
  </si>
  <si>
    <t>1: 87,45kg*6ks=524,700 [A]kg ; kotevní koš stojky zastřešení z oceli S355 JR  
2: 1,482kg/ks*12ks=17,784 [B]kg ; ukotvení dvojitých stojek č. 7, 8 a 9 na schod. zdech  
Celkem: A+B=542,484 [C]kg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</si>
  <si>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</si>
  <si>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 xml:space="preserve">  SO 20-20.03</t>
  </si>
  <si>
    <t>Zastřešení nástupiště č.3</t>
  </si>
  <si>
    <t>SO 20-20.03</t>
  </si>
  <si>
    <t>1: 4,76m3*2,1t/m3=9,996 [A]t ; zemina z pol. č. 17120</t>
  </si>
  <si>
    <t>1: 17,58m3=17,580 [A]m3 ; výkop pro patky - dle přílohy č. 16, včetně odvozu materiálu do recyklačního střediska, poplatek uveden v pol. č. 014102.a</t>
  </si>
  <si>
    <t>1: 17,58m3=17,580 [A]m3 ; materiál z pol. č. 13173   
2: -12,82m3=-12,820 [B]m3 ; odpočet materiálu z pol. č. 17411   
3: Celkem: A+B=4,760 [C]m3 ; přebytečný materiál</t>
  </si>
  <si>
    <t>1: 12,82m3=12,820 [A]m3 ; zásyp výkopu pro patky - dle přílohy č. 16, materiál ze stavby</t>
  </si>
  <si>
    <t>1: 0,4m*2*2*2ks=3,200 [A]m ; vrty pro kotvení dvojitých stojek na schod. zdech podchodu</t>
  </si>
  <si>
    <t>položka zahrnuje:      
přemístění, montáž a demontáž vrtných souprav      
svislou dopravu zeminy z vrtu      
vodorovnou dopravu zeminy bez uložení na skládku      
případně nutné pažení dočasné (včetně odpažení) i trvalé</t>
  </si>
  <si>
    <t>1: 14,27m3=14,270 [A]m3 ;  dle přílohy č. 12   
2: -3,14*0,1m*0,1m*1,5m=-0,047 [B]m3 ; odpočet materiálu u patky č. 4 pro průchod odvodnění   
Celkem: A+B=14,223 [C]m3 ; základové patky z betonu C25/30-XF2 - dle přílohy č. 12, vč. izolačního nátěru Np+2Na</t>
  </si>
  <si>
    <t>1: 993,2kg/1000=0,993 [A]t ; výztuž základové patky z oceli B500B - dle přílohy č. 14</t>
  </si>
  <si>
    <t>Položka zahrnuje veškerý materiál, výrobky a polotovary, včetně mimostaveništní a vnitrostaveništní dopravy (rovněž přesuny), včetně naložení a složení, případně s uložením      
- dodání betonářské výztuže v požadované kvalitě, stříhání, řezání, ohýbání a spojování do všech požadovaných tvarů (vč. armakošů) a uložení s požadovaným zajištěním polohy a krytí výztuže betonem,      
- veškeré svary nebo jiné spoje výztuže,      
- pomocné konstrukce a práce pro osazení a upevnění výztuže,      
- zednické výpomoci pro montáž betonářské výztuže,      
- úpravy výztuže pro osazení doplňkových konstrukcí,      
- ochranu výztuže do doby jejího zabetonování,      
- úpravy výztuže pro zřízení železobetonových kloubů, kotevních prvků, závěsných ok a doplňkových konstrukcí,      
- veškerá opatření pro zajištění soudržnosti výztuže a betonu,      
- vodivé propojení výztuže, které je součástí ochrany konstrukce proti vlivům bludných proudů, vyvedení do měřících skříní nebo míst pro měření bludných proudů (vlastní měřící skříně se uvádějí položkami SD 74),      
- povrchovou antikorozní úpravu výztuže,      
- separaci výztuže,      
- osazení měřících zařízení a úpravy pro ně,      
- osazení měřících skříní nebo míst pro měření bludných proudů.</t>
  </si>
  <si>
    <t>1: 1,43m3=1,430 [A]m3 ; podkladní beton základové patky - dle přílohy č. 12   
2: 0,25m*0,55m*0,37m*10ks=0,509 [B]m3, obetonování patek - u stojky   
3: 1,2m*0,55m*1,2m*10ks=7,920 [C]m3, obetonování patek - náběhy   
4: 0,4m*0,4m*0,6m*5ks=0,480 [D]m3 ; pod lapač střešních splavenin   
Celkem: A+B+C+D=10,339 [E]m3 ; beton C25/30-XF2</t>
  </si>
  <si>
    <t>- dodání  čerstvého  betonu  (betonové  směsi)  požadované  kvality,  jeho  uložení  do požadovaného tvaru při jakékoliv hustotě výztuže, konzistenci čerstvého betonu a způsobu hutnění, ošetření a ochranu betonu,      
- zhotovení nepropustného, mrazuvzdorného betonu a betonu požadované trvanlivosti a vlastností,      
- užití potřebných přísad a technologií výroby betonu,      
- zřízení pracovních a dilatačních spar, včetně potřebných úprav, výplně, vložek, opracování, očištění a ošetření,      
- bednění  požadovaných  konstr. (i ztracené) s úpravou  dle požadované  kvality povrchu betonu, včetně odbedňovacích a odskružovacích prostředků,      
- podpěrné  konstr. (skruže) a lešení všech druhů pro bednění, uložení čerstvého betonu, výztuže a doplňkových konstr., vč. požadovaných otvorů, ochranných a bezpečnostních opatření a základů těchto konstrukcí a lešení,      
- vytvoření kotevních čel, kapes, nálitků, a sedel,      
- zřízení  všech  požadovaných  otvorů, kapes, výklenků, prostupů, dutin, drážek a pod., vč. ztížení práce a úprav  kolem nich,      
- úpravy pro osazení výztuže, doplňkových konstrukcí a vybavení,      
- úpravy povrchu pro položení požadované izolace, povlaků a nátěrů, případně vyspravení,      
- ztížení práce u kabelových a injektážních trubek a ostatních zařízení osazovaných do betonu,      
- konstrukce betonových kloubů, upevnění kotevních prvků a doplňkových konstrukcí,      
- nátěry zabraňující soudržnost betonu a bednění,      
- výplň, těsnění  a tmelení spar a spojů,      
- opatření  povrchů  betonu  izolací  proti zemní vlhkosti v částech, kde přijdou do styku se zeminou nebo kamenivem,      
- případné zřízení spojovací vrstvy u základů,      
- úpravy pro osazení zařízení ochrany konstrukce proti vlivu bludných proudů</t>
  </si>
  <si>
    <t>1: 0,06m3=0,060 [A]m3 ; podlití patních plechů stojek plastmaltou - dle přílohy č. 12</t>
  </si>
  <si>
    <t>položka zahrnuje:      
- dodání zvláštní malty (plastmalty) předepsané kvality a její rozprostření v předepsané tloušťce a v předepsaném tvaru</t>
  </si>
  <si>
    <t>1: 117,1m=117,100 [A]m ; vč. pásku 50x4x1400 mm, á 250 mm - 133 ks, dle přílohy č. 10.1</t>
  </si>
  <si>
    <t>1. Položka obsahuje:      
 – kompletní montáž, rozměření, upevnění, sváření, řezání, spojování a pod.       
 – veškerý spojovací a montážní materiál      
 – pomocné mechanismy a nátěr      
2. Položka neobsahuje:      
 X      
3. Způsob měření:      
Měří se metr délkový.</t>
  </si>
  <si>
    <t>1: 1687,63kg=1 687,630 [A]kg ; stojka č. 1 a 2 z oceli S355JR - dle přílohy č. 8   
2: 626,36kg=626,360 [B]kg ; vaznice z oceli S355JR - dle přílohy č. 9   
3: 421,73kg=421,730 [C]kg ; přípoj podhledu z oceli S235 J2 - dle přílohy č. 10.2   
Celkem: A+B+C=2 735,720 [D]kg , včetně PKO, vč. epoxidehtového nátěru</t>
  </si>
  <si>
    <t>74B830.b</t>
  </si>
  <si>
    <t>1: 4449,05kg=4 449,050 [A]kg ; montáž stávajících vaznic I 160</t>
  </si>
  <si>
    <t>položka zahrnuje:     
- osazení demontovaného zařízení a veškeré nutné práce s tím spojené</t>
  </si>
  <si>
    <t>74F429</t>
  </si>
  <si>
    <t>DEMONTÁŽ NESTANDARDNÍCH KOVOVÝCH KONSTRUKCÍ</t>
  </si>
  <si>
    <t>1: 4238,54kg=4 238,540 [A]kg ; demontáž stávajících vaznic I 160   
2: (266,0m2+321,0m2)*5,35kg/m2=3 140,450 [B]kg ; demontáž stáv. trapéz. plechu   
Celkem: A+B=7 378,990 [C]kg</t>
  </si>
  <si>
    <t>1. Položka obsahuje:     
 – všechny náklady na demontáž stávajícího zařízení     
2. Způsob měření:     
Udává se hmotnost v kilogramech.</t>
  </si>
  <si>
    <t>1: 686,41m2=686,410 [A]m2 ; vyměněné trapézové plechy - dle přílohy č. 10.2</t>
  </si>
  <si>
    <t>1: 238,29m2=238,290 [A]m2 ; poplastovaný plech - dle přílohy č. 10.2</t>
  </si>
  <si>
    <t>76730</t>
  </si>
  <si>
    <t>DEMONTÁŽ OCELOVÝCH STOJEK</t>
  </si>
  <si>
    <t>1: 2ks=2,000 [A]ks ; demontáž stávajících stojek č. 8 a 9</t>
  </si>
  <si>
    <t>1. Položka obsahuje:     
 – všechny náklady na demontáž stávajícího zařízení      
2. Způsob měření:     
Udává se počet kusů kompletní konstrukce nebo práce.</t>
  </si>
  <si>
    <t>76731</t>
  </si>
  <si>
    <t>MONTÁŽ OCELOVÝCH STOJEK</t>
  </si>
  <si>
    <t>1: 2ks=2,000 [A]ks ; posun stávajících stojek č. 8 a 9 do nové polohy</t>
  </si>
  <si>
    <t>položka zahrnuje:     
- osazení demontovaného zařízení a veškeré nutné práce s tím spojené     
- event. nutnou opravu poškozených dílů     
- předepsanou povrchovou úpravu</t>
  </si>
  <si>
    <t>1: 166,97m2=166,970 [A]m2 ; nová PKO patních plechů stojek na částech stávajícího zastřešení dle přílohy č. 10.3</t>
  </si>
  <si>
    <t>1: 10ks=10,000 [A]ks ; zkrácení konzoly zastřešení - profil I 160    
2: 3*6ks=18,000 [B]ks ; zkrácení vaznic - profil I 160   
Celkem: A+B=28,000 [C]ks</t>
  </si>
  <si>
    <t>1: 87,45kg*2ks=174,900 [A]kg ; kotevní koš stojky zastřešení z oceli S355 JR   
2: 1,482kg/ks*8ks=11,856 [B]kg ; ukotvení dvojitých stojek č. 10 a 12 na schod. zdech   
Celkem: A+B=186,756 [C]kg</t>
  </si>
  <si>
    <t>- dílenská dokumentace, včetně technologického předpisu spojování,      
- dodání  materiálu  v požadované kvalitě a výroba konstrukce i dílenská (včetně  pomůcek,  přípravků a prostředků pro výrobu) bez ohledu na náročnost a její hmotnost, dílenská montáž,      
- dodání spojovacího materiálu,      
- zřízení  montážních  a  dilatačních  spojů,  spar, včetně potřebných úprav, vložek, opracování, očištění a ošetření,      
- podpěr. konstr. a lešení všech druhů pro montáž konstrukcí i doplňkových, včetně požadovaných otvorů, ochranných a bezpečnostních opatření a základů pro tyto konstrukce a lešení,      
- jakákoliv doprava a manipulace dílců  a  montážních  sestav,  včetně  dopravy konstrukce z výrobny na stavbu,      
- montáž konstrukce na staveništi, včetně montážních prostředků a pomůcek a zednických výpomocí,      
- montážní dokumentace včetně technologického předpisu montáže,      
- výplň, těsnění a tmelení spar a spojů,      
- čištění konstrukce a odstranění všech vrubů (vrypy, otlačeniny a pod.),      
- veškeré druhy opracování povrchů, včetně úprav pod nátěry a pod izolaci,      
- veškeré druhy dílenských základů a základních nátěrů a povlaků,      
- všechny druhy ocelového kotvení,      
- dílenskou přejímku a montážní prohlídku, včetně požadovaných dokladů,      
- zřízení kotevních otvorů nebo jam, nejsou-li částí jiné konstrukce, jejich úpravy, očištění a ošetření,      
- osazení kotvení nebo přímo částí konstrukce do podpůrné konstrukce nebo do zeminy,      
- výplň kotevních otvorů  (příp.  podlití  patních  desek)  maltou,  betonem  nebo  jinou speciální hmotou, vyplnění jam zeminou,      
- ošetření kotevní oblasti proti vzniku trhlin, vlivu povětrnosti a pod.,      
- osazení nivelačních značek, včetně jejich zaměření, označení znakem výrobce a vyznačení letopočtu.      
Dokumentace pro zadání stavby může dále předepsat že cena položky ještě obsahuje například:      
- veškeré druhy protikorozní ochrany a nátěry konstrukcí,      
- žárové zinkování ponorem nebo žárové stříkání (metalizace) kovem,      
- zvláštní spojovací prostředky, rozebíratelnost konstrukce,      
- osazení měřících zařízení a úpravy pro ně      
- ochranná opatření před účinky bludných proudů      
- ochranu před přepětím.</t>
  </si>
  <si>
    <t>1: (1,5m*2,1m-0,75m*0,9m)*7ks=17,325 [A]m2 ; očištění stáv. základových patek (odpočet patního plechu)</t>
  </si>
  <si>
    <t>1: 0,5m*0,006m*115,0m*7,85t/m3=2,708 [A]t ; demontáž stáv. odvodňovacího žlabu, vč. odvozu do recyklačního střediska</t>
  </si>
  <si>
    <t xml:space="preserve">  SO 20-20.1</t>
  </si>
  <si>
    <t>Odvodnění zastřešení nástupišť</t>
  </si>
  <si>
    <t>SO 20-20.1</t>
  </si>
  <si>
    <t>podkladní vrstvy</t>
  </si>
  <si>
    <t>84,21+4,25 -66,16 * 1,8 /2</t>
  </si>
  <si>
    <t>betonová vrstva na nástupišti</t>
  </si>
  <si>
    <t>20,61+1*2,2</t>
  </si>
  <si>
    <t>015320</t>
  </si>
  <si>
    <t>POPLATKY ZA LIKVIDACŮ ODPADŮ NEKONTAMINOVANÝCH - 17 05 04 STÁVAJÍCÍ SYPANÝ MATERIÁL Z NÁSTUPIŠŤ</t>
  </si>
  <si>
    <t>84,21+4,25 -66,16 * 1,8</t>
  </si>
  <si>
    <t>POPLATKY ZA LIKVIDACŮ ODPADŮ NEKONTAMINOVANÝCH - 20 03 99 ODPAD PODOBNÝ KOMUNÁLNÍMU ODPADU</t>
  </si>
  <si>
    <t>vzniklý při stavbě</t>
  </si>
  <si>
    <t>odhad projektanta  2 t</t>
  </si>
  <si>
    <t>Přípravné práce (a přidružené)</t>
  </si>
  <si>
    <t>113138</t>
  </si>
  <si>
    <t>ODSTRANĚNÍ KRYTU ZPEVNĚNÝCH PLOCH S ASFALT POJIVEM, ODVOZ DO 20KM</t>
  </si>
  <si>
    <t>kryt na nástupištích</t>
  </si>
  <si>
    <t>128,87 * 0,8 * 0,2</t>
  </si>
  <si>
    <t>výkop pro šachty</t>
  </si>
  <si>
    <t>2 x 1*1+2,25*1*1</t>
  </si>
  <si>
    <t>rýha pro kanalizaci</t>
  </si>
  <si>
    <t>19,95*2*0,7+ 57,3*0,8*0,7 +21,5*0,8*0,7+19,8*0,8*0,7+13,8*0,8*0,7+18,02*0,8*0,7</t>
  </si>
  <si>
    <t>171101</t>
  </si>
  <si>
    <t>ULOŽENÍ SYPANINY DO NÁSYPŮ SE ZHUTNĚNÍM DO 95% PS</t>
  </si>
  <si>
    <t>zásyp nad obsypem po konstrukce nástupiště</t>
  </si>
  <si>
    <t>0,8*0,25*150,37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</si>
  <si>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</si>
  <si>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potrubí</t>
  </si>
  <si>
    <t>0,55*0,8*150,37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</si>
  <si>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</si>
  <si>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materiál pro obsyp dle TZ</t>
  </si>
  <si>
    <t>POTRUBÍ</t>
  </si>
  <si>
    <t>korugované potrubí potrubí DN 200 viz příloha č. 3.2 a 3.3</t>
  </si>
  <si>
    <t>57,30 + 13,80 +19,80+21,5</t>
  </si>
  <si>
    <t>87444</t>
  </si>
  <si>
    <t>POTRUBÍ Z TRUB PLASTOVÝCH ODPADNÍCH DN DO 250MM</t>
  </si>
  <si>
    <t>korugované potrubí potrubí DN 250 viz příloha č. 3.1</t>
  </si>
  <si>
    <t>19.95</t>
  </si>
  <si>
    <t>korugované potrubí PVC DN 125 - 18,02 m  viz příloha č.6</t>
  </si>
  <si>
    <t>18.02</t>
  </si>
  <si>
    <t>894145</t>
  </si>
  <si>
    <t>ŠACHTY KANALIZAČNÍ Z BETON DÍLCŮ NA POTRUBÍ DN DO 300MM</t>
  </si>
  <si>
    <t>viz příloha č. 5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</si>
  <si>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</si>
  <si>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</si>
  <si>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89944</t>
  </si>
  <si>
    <t>VÝŘEZ, VÝSEK, ÚTES NA POTRUBÍ DN DO 200MM</t>
  </si>
  <si>
    <t>otvor do stávající studny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</si>
  <si>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</si>
  <si>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899652</t>
  </si>
  <si>
    <t>ZKOUŠKA VODOTĚSNOSTI POTRUBÍ DN DO 300MM</t>
  </si>
  <si>
    <t>zkouška</t>
  </si>
  <si>
    <t>18,02+19,95+112,4</t>
  </si>
  <si>
    <t>89980</t>
  </si>
  <si>
    <t>TELEVIZNÍ PROHLÍDKA POTRUBÍ</t>
  </si>
  <si>
    <t>prohlídka plastového potrubí</t>
  </si>
  <si>
    <t>18,02 + 19,95+ 112,4</t>
  </si>
  <si>
    <t>položka zahrnuje prohlídku potrubí televizní kamerou, záznam prohlídky na nosičích DVD a vyhotovení závěrečného písemného protokolu</t>
  </si>
  <si>
    <t>Dokonč. konstr. a práce</t>
  </si>
  <si>
    <t>93641</t>
  </si>
  <si>
    <t>LAPAČ SPLAVENIN</t>
  </si>
  <si>
    <t>gejgr u svislého svodu</t>
  </si>
  <si>
    <t>8 x viz příloha č. 6</t>
  </si>
  <si>
    <t>Položka zahrnuje veškerý materiál, výrobky a polotovary, včetně mimostaveništní a vnitrostaveništní dopravy (rovněž přesuny), včetně naložení a složení,případně s uložením.</t>
  </si>
  <si>
    <t>předpoklad projektanta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</si>
  <si>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</si>
  <si>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968122</t>
  </si>
  <si>
    <t>VYSEKÁNÍ OTVORŮ, KAPES, RÝH V KAMENNÉM ZDIVU NA MC</t>
  </si>
  <si>
    <t>vysekání oa začištění otvoru pro potrubí do stávající studny</t>
  </si>
  <si>
    <t>1 x 1x 1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</si>
  <si>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</si>
  <si>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20-20.2</t>
  </si>
  <si>
    <t>Základová konstrukce návěstidla L6</t>
  </si>
  <si>
    <t>SO 20-20.2</t>
  </si>
  <si>
    <t>121101103</t>
  </si>
  <si>
    <t>Sejmutí ornice nebo lesní půdy s vodorovným přemístěním na hromady v místě upotřebení nebo na dočasné či trvalé skládky se složením, na vzdálenost pře</t>
  </si>
  <si>
    <t>"skrývka 0,20m" 2,90*2,90*0,20 ; "skrývka 0,20m" 1,50*1,50*3*0,20 ; Součet</t>
  </si>
  <si>
    <t>131401101</t>
  </si>
  <si>
    <t>Hloubení nezapažených jam a zářezů s urovnáním dna do předepsaného profilu a spádu v hornině tř. 5 do 100 m3</t>
  </si>
  <si>
    <t>"patka stožár" 4,35*4,10*1,65 ; "patka clona" 1,50*1,50*1,50*3 ; Součet</t>
  </si>
  <si>
    <t>162601152</t>
  </si>
  <si>
    <t>"skrývka" 3,032 ; "jámy" 39,553 ; "drobné zásypy" -5,00 ; Součet</t>
  </si>
  <si>
    <t>37,585*15 Přepočtené koeficientem množství</t>
  </si>
  <si>
    <t>171201201R00</t>
  </si>
  <si>
    <t>Uložení sypaniny na skládky</t>
  </si>
  <si>
    <t>Technická specifikace odpovídá názvu položky.</t>
  </si>
  <si>
    <t>171201211</t>
  </si>
  <si>
    <t>Poplatek za uložení stavebního odpadu na skládce (skládkovné) zeminy a kameniva zatříděného do Katalogu odpadů pod kódem 170 504</t>
  </si>
  <si>
    <t>37,585*1,8 Přepočtené koeficientem množství</t>
  </si>
  <si>
    <t>"výkop" 39,553 ; "odpočet desky" -0,662 ; "odpočet patky stožár" -4,335 ; "odpočet patky clona" -1,620 ; Součet</t>
  </si>
  <si>
    <t>58344197</t>
  </si>
  <si>
    <t>štěrkodrť frakce 0/63</t>
  </si>
  <si>
    <t>32,936*2 Přepočtené koeficientem množství</t>
  </si>
  <si>
    <t>Zakládání</t>
  </si>
  <si>
    <t>226111215</t>
  </si>
  <si>
    <t>Velkoprofilové vrty náběrovým vrtáním svislé nezapažené průměru přes 400 do 450 mm, v hl přes 5 m v hornině tř. V</t>
  </si>
  <si>
    <t>"mikropiloty průměr cca 400 mm" 4*7,00</t>
  </si>
  <si>
    <t>231211311</t>
  </si>
  <si>
    <t>Zřízení výplně pilot zapažených s vytažením pažnic z vrtu svislých z betonu prostého, v hl od 0 do 30 m, při průměru piloty přes 245 do 450 mm</t>
  </si>
  <si>
    <t>58933328</t>
  </si>
  <si>
    <t>beton C 30/37 XF1 kamenivo frakce 0/8</t>
  </si>
  <si>
    <t>"mikropiloty průměr cca 400 mm" 4*(PI*0,20*0,20*7)</t>
  </si>
  <si>
    <t>231611117</t>
  </si>
  <si>
    <t>Výztuž pilot betonovaných do země z oceli 11 373 (EZ)</t>
  </si>
  <si>
    <t>"Tr 108/16 jakost S 235 JR nebo dle statiky" 4*7,00*35,90" kg/bm "/1000*1,10</t>
  </si>
  <si>
    <t>273313511</t>
  </si>
  <si>
    <t>Základy z betonu prostého desky z betonu kamenem neprokládaného tř. C 12/15</t>
  </si>
  <si>
    <t>"patka stožár" 2,10*2,10*0,15 ; "patky clona" 0,60*0,60*1,50*3 ; Součet</t>
  </si>
  <si>
    <t>275322611</t>
  </si>
  <si>
    <t>Základy z betonu železového (bez výztuže) patky z betonu se zvýšenými nároky na prostředí tř. C 30/37</t>
  </si>
  <si>
    <t>"patka" 1,70*1,70*1,50</t>
  </si>
  <si>
    <t>275351121</t>
  </si>
  <si>
    <t>Bednění základů patek zřízení</t>
  </si>
  <si>
    <t>"patka stožár" 4*1,70*1,50 ; "patky clona" 4*0,60*1,50*3 ; Součet</t>
  </si>
  <si>
    <t>275351122</t>
  </si>
  <si>
    <t>Bednění základů patek odstranění</t>
  </si>
  <si>
    <t>275361821</t>
  </si>
  <si>
    <t>Výztuž základů patek z betonářské oceli 10 505 (R)</t>
  </si>
  <si>
    <t>"viz statika" 2,3789</t>
  </si>
  <si>
    <t>Izolace proti vodě, vlhkosti a plynům</t>
  </si>
  <si>
    <t>711111001</t>
  </si>
  <si>
    <t>Provedení izolace proti zemní vlhkosti natěradly a tmely za studena na ploše vodorovné V nátěrem penetračním</t>
  </si>
  <si>
    <t>"patka" 1,70*1,70</t>
  </si>
  <si>
    <t>111631500</t>
  </si>
  <si>
    <t>2,89*0,00035 Přepočtené koeficientem množství</t>
  </si>
  <si>
    <t>711192201</t>
  </si>
  <si>
    <t>Provedení izolace proti zemní vlhkosti hydroizolační stěrkou na ploše svislé S dvouvrstvá na betonu</t>
  </si>
  <si>
    <t>"patka" 4*1,70*1,50*2</t>
  </si>
  <si>
    <t>5858100R</t>
  </si>
  <si>
    <t>stěrka  epoxidehtová pro izolace stěn ve styku se zeminou</t>
  </si>
  <si>
    <t>20,4*0,0007 Přepočtené koeficientem množství</t>
  </si>
  <si>
    <t>711141559</t>
  </si>
  <si>
    <t>Provedení izolace proti zemní vlhkosti pásy přitavením NAIP na ploše vodorovné V</t>
  </si>
  <si>
    <t>62853005</t>
  </si>
  <si>
    <t>pás asfaltový natavitelný modifikovaný SBS tl 4mm s vložkou ze skleněné tkaniny a hrubozrnným břidličným posypem na horním povrchu</t>
  </si>
  <si>
    <t>"patka" 1,70*1,70 ; 2,89*1,1 Přepočtené koeficientem množství</t>
  </si>
  <si>
    <t>998711202</t>
  </si>
  <si>
    <t>Přesun hmot pro izolace proti vodě, vlhkosti a plynům stanovený procentní sazbou (%) z ceny vodorovná dopravní vzdálenost do 50 m v objektech výšky př</t>
  </si>
  <si>
    <t>1,815*1000 Přepočtené koeficientem množství</t>
  </si>
  <si>
    <t>13010418</t>
  </si>
  <si>
    <t>úhelník ocelový rovnostranný jakost 11 375 45x45x5mm</t>
  </si>
  <si>
    <t>"(04.) L 45x45x5" 28*0,00718 ; "(05.) L 45x45x5" 4*0,00089 ; Součet ; 0,205*1,05 Přepočtené koeficientem množství</t>
  </si>
  <si>
    <t>13010424</t>
  </si>
  <si>
    <t>úhelník ocelový rovnostranný jakost 11 375 60x60x6mm</t>
  </si>
  <si>
    <t>"(12.) L 60x60x6" 4*0,01572 ; "(17.) L 60x60x6" 6*0,00839 ; Součet ; 0,113*1,05 Přepočtené koeficientem množství</t>
  </si>
  <si>
    <t>13010428</t>
  </si>
  <si>
    <t>úhelník ocelový rovnostranný jakost 11 375 70x70x6mm</t>
  </si>
  <si>
    <t>"(14.) L 70x70x6" 3*0,02048 ; "(15.) L 70x70x6" 6*0,01021 ; Součet ; 0,122*1,05 Přepočtené koeficientem množství</t>
  </si>
  <si>
    <t>úhelník ocelový rovnostranný jakost 11 375 70x70x8mm</t>
  </si>
  <si>
    <t>"(13.) L 70x70x8" 9*0,00953 ; "(16.) L 70x70x8" 9*0,00100 ; Součet ; 0,095*1,05 Přepočtené koeficientem množství</t>
  </si>
  <si>
    <t>13010744</t>
  </si>
  <si>
    <t>ocel profilová IPE 120 jakost 11 375</t>
  </si>
  <si>
    <t>"(22.) IPE120" 3*0,06240 ; 0,187*1,05 Přepočtené koeficientem množství</t>
  </si>
  <si>
    <t>14011030</t>
  </si>
  <si>
    <t>trubka ocelová bezešvá hladká jakost 11 353 50x50x6mm</t>
  </si>
  <si>
    <t>"(24.) TR 50x50x6" 1*0,02079 ; 0,021*1,05 Přepočtené koeficientem množství</t>
  </si>
  <si>
    <t>13011052</t>
  </si>
  <si>
    <t>úhelník ocelový nerovnostranný jakost 11 375 50x30x5mm</t>
  </si>
  <si>
    <t>"(18.) L 50x30x5" 3*0,01107 ; 0,033*1,05 Přepočtené koeficientem množství</t>
  </si>
  <si>
    <t>130110R</t>
  </si>
  <si>
    <t>Ložisko</t>
  </si>
  <si>
    <t>"(19.) PI 20x100 mm" 8*0,00236 ; 0,019*1,05 Přepočtené koeficientem množství</t>
  </si>
  <si>
    <t>13011070</t>
  </si>
  <si>
    <t>úhelník ocelový rovnostranný jakost 11 375 120x120x12mm</t>
  </si>
  <si>
    <t>"(02.) L 120x120x12" 4*0,02162 ; "(03.) L 120x120x12" 4*0,03378 ; "(07.) L 120x120x12" 4*0,02259 ; "(08.) L 120x120x12" 1*0,03448 ; "(10.) L 120x120x12" 1*0,06918 ; "(11.) L 120x120x12" 2*0,06270 ; "(23.) L 120x120x12" 1*0,08185 ; Součet ; 0,621*1,05 Přepočtené koeficientem množství</t>
  </si>
  <si>
    <t>13611232</t>
  </si>
  <si>
    <t>plech ocelový hladký jakost S 235 JR tl 12mm tabule</t>
  </si>
  <si>
    <t>"(06.) Pl 12x300" 4*0,00069 ; 0,003*1,05 Přepočtené koeficientem množství</t>
  </si>
  <si>
    <t>13611264</t>
  </si>
  <si>
    <t>plech ocelový hladký jakost S 235 JR tl 30mm tabule</t>
  </si>
  <si>
    <t>"(01.) Pl 30x260" 4*0,01593 ; "(09.) Pl 30x1350" 1*0,08269 ; Součet ; 0,147*1,05 Přepočtené koeficientem množství</t>
  </si>
  <si>
    <t>55347011</t>
  </si>
  <si>
    <t>rošt podlahový lisovaný žárově zinkovaný velikost 30/3mm 500x1000mm</t>
  </si>
  <si>
    <t>"(20.) Pororošt 30 mm" 5*0,03366 ; "(21.) Pororošt 30 mm" 3*0,02706 ; Součet ; 0,249*1,05 Přepočtené koeficientem množství</t>
  </si>
  <si>
    <t>1307950R1</t>
  </si>
  <si>
    <t>Spojovací a montážní prostředky pro montáž prostorových ocelových kcí</t>
  </si>
  <si>
    <t>"konzole, podkladní plechy, šrouby, matky, podložky, ochranné obaly a zátky atd." 1</t>
  </si>
  <si>
    <t>789221111</t>
  </si>
  <si>
    <t>Provedení otryskání povrchů ocelových konstrukcí suché abrazivní tryskání třídy I stupeň zrezivění A, stupeň přípravy Sa 3</t>
  </si>
  <si>
    <t>"(01.) Pl 30x260" 0,68 ; "(02.) L 120x120x12" 2,00 ; "(03.) L 120x120x12" 12,24 ; "(04.) L 45x45x5" 7,28 ; "(05.) L 45x45x5" 0,60 ; "(06.) Pl 12x300" 2,00 ; "(07.) L 120x120x12" 2,09 ; "(08.) L 120x120x12" 0,80 ; "(09.) Pl 30x1350" 3,78 ; "(10.) L 120x120x12" 1,54 ; "(11.) L 120x120x12" 2,78 ; "(12.) L 60x60x6" 3,02 ; "(13.) L 70x70x8" 3,08 ; "(14.) L 70x70x6" 2,88 ; "(15.) L 70x70x6" 2,87 ; "(16.) L 70x70x8" 0,32 ; "(17.) L 60x60x6" 2,41 ; "(18.) L 50x30x5" 1,91 ; "(19.) PI 20x100 mm" 0,29 ; "(20.) Pororošt 30 mm" 18,93 ; "(21.) Pororošt 30 mm" 7,20 ; "(22.) IPE120" 7,92 ; "(23.) L 120x120x12" 1,93 ; "(24.) TR 50x50x6" 0,55 ; Součet</t>
  </si>
  <si>
    <t>42118101</t>
  </si>
  <si>
    <t>materiál tryskací (ostrohranný tvrdý písek)</t>
  </si>
  <si>
    <t>89,1*0,05 Přepočtené koeficientem množství</t>
  </si>
  <si>
    <t>953961223</t>
  </si>
  <si>
    <t>Kotvy chemické s vyvrtáním otvoru do betonu, železobetonu nebo tvrdého kamene chemická patrona, velikost M 42, hloubka 750 mm</t>
  </si>
  <si>
    <t>953965176</t>
  </si>
  <si>
    <t>Kotvy chemické s vyvrtáním otvoru kotevní šrouby pro chemické kotvy, velikost M 42, délka 710 mm</t>
  </si>
  <si>
    <t>"M42x710-8.8tZn" 16</t>
  </si>
  <si>
    <t>Ostatní náklady - montáže a práce neuvedené v PD nebo ve VV</t>
  </si>
  <si>
    <t xml:space="preserve">  SO 20-40</t>
  </si>
  <si>
    <t>Orientační systém</t>
  </si>
  <si>
    <t>SO 20-40</t>
  </si>
  <si>
    <t>131731</t>
  </si>
  <si>
    <t>HLOUBENÍ JAM ZAPAŽ I NEPAŽ TŘ. I, ODVOZ DO 1KM</t>
  </si>
  <si>
    <t>1: viz příl. Řezy; výkop = rozměry základů pro umístění tabulí + 200mm</t>
  </si>
  <si>
    <t>1: viz příl. Řezy; výkop - základy pro umístění tabulí</t>
  </si>
  <si>
    <t>461313</t>
  </si>
  <si>
    <t>PATKY Z PROSTÉHO BETONU C16/20</t>
  </si>
  <si>
    <t>1: viz příl. Řezy; rozměry základů pro umístění tabulí</t>
  </si>
  <si>
    <t>PSV</t>
  </si>
  <si>
    <t>76799</t>
  </si>
  <si>
    <t>OSTATNÍ KOVOVÉ DOPLŇK KONSTRUKCE</t>
  </si>
  <si>
    <t>1: viz příl. Ocelové konstrukce a Výpis materiálu</t>
  </si>
  <si>
    <t>78325</t>
  </si>
  <si>
    <t>PROTIKOROZ OCHRANA DOPLŇK OK ŽÁR ZINKOVÁNÍM PONOREM</t>
  </si>
  <si>
    <t>1: viz příl. Výpis materiálu, nátěrová plocha celková</t>
  </si>
  <si>
    <t>Doplň_žel</t>
  </si>
  <si>
    <t>R923711-01</t>
  </si>
  <si>
    <t>TABULE ORIENT. SYSTÉMU - NÁZEV ŽST. (T1a) - 600X3700 MM. OBOUSTRANNĚ PROSV. BUTON. 2KS</t>
  </si>
  <si>
    <t>R - položka</t>
  </si>
  <si>
    <t>1: viz TZ a příl. Prvky orientačního systému</t>
  </si>
  <si>
    <t>1. Položka obsahuje:  
-  dodávku a montáž tabulí orientačního systému v provedení uvedeném v textu včetně upevňovacího a pomocného materiálu  
2. Položka neobsahuje:  
-  dodávku nosných ocelových konstrukcí včetně základů a zemních prací  
- zhotovení přívodu napájení</t>
  </si>
  <si>
    <t>R923711-02</t>
  </si>
  <si>
    <t>TABULE ORIENT. SYSTÉMU - NÁZEV ŽST. (T1b) - 600X3700 MM. JEDNOSTRANNĚ PROSV. BUTON. 3 KS</t>
  </si>
  <si>
    <t>R923711-03</t>
  </si>
  <si>
    <t>TABULE ORIENT. SYSTÉMU - NÁZEV ŽST. (T1c) - 600X3700 MM. 9 KS</t>
  </si>
  <si>
    <t>1. Položka obsahuje:  
-  dodávku a montáž tabulí orientačního systému v provedení uvedeném v textu včetně upevňovacího a pomocného materiálu  
2. Položka neobsahuje:  
-  dodávku nosných ocelových konstrukcí včetně základů a zemních prací</t>
  </si>
  <si>
    <t>R923731-01</t>
  </si>
  <si>
    <t>TABULE ORIENT. SYSTÉMU - SMĚRY JÍZDY (T2a,b) - 450X1200 MM. T2a - 4 KS, T2b - 4 KS</t>
  </si>
  <si>
    <t>R923761-01</t>
  </si>
  <si>
    <t>TABULE ORIENT. SYSTÉMU - OZNAČENÍ VÝCHODU (T3a,b) - 240X440 MM. T3a - 6 KS, T3b  - 4 KS</t>
  </si>
  <si>
    <t>R923761-02</t>
  </si>
  <si>
    <t>TABULE ORIENT. SYSTÉMU - OZNAČENÍ VÝCHODU Z NÁST. (T4a.1) - 240X1160 MM. 1 KS</t>
  </si>
  <si>
    <t>R923761-03</t>
  </si>
  <si>
    <t>TABULE ORIENT. SYSTÉMU - OZNAČENÍ PŘILEHLÝCH KOLEJÍ. (T4a.2) - 240X1160 MM.</t>
  </si>
  <si>
    <t>R923761-04</t>
  </si>
  <si>
    <t>TABULE ORIENT. SYSTÉMU - OZNAČENÍ VÝCHODU Z NÁST. (T4b.1) - 240X1160 MM. 1 KS</t>
  </si>
  <si>
    <t>R923761-05</t>
  </si>
  <si>
    <t>TABULE ORIENT. SYSTÉMU - OZNAČENÍ PŘILEHLÝCH KOLEJÍ. (T4b.2) - 240X1160 MM.</t>
  </si>
  <si>
    <t>R923761-06</t>
  </si>
  <si>
    <t>TABULE ORIENT. SYSTÉMU - OZNAČENÍ VÝCHODU Z NÁST. (T4c) - 240X1160 MM. 1 KS</t>
  </si>
  <si>
    <t>R923761-07</t>
  </si>
  <si>
    <t>TABULE ORIENT. SYSTÉMU - OZNAČENÍ VÝCHODU Z NÁST. (T4d) - 240X1160 MM. 1 KS</t>
  </si>
  <si>
    <t>R923761-08</t>
  </si>
  <si>
    <t>TABULE ORIENT. SYSTÉMU - OZNAČENÍ VÝTAHU. (T5) - 240X640 MM. 7 KS</t>
  </si>
  <si>
    <t>R923761-09</t>
  </si>
  <si>
    <t>TABULE ORIENT. SYSTÉMU - OZNAČENÍ ČÍSLA KOLEJÍ. (T6a-d) - 340X340 MM. T6a - 3 KS, b - 2 KS, c - 2 KS, d - 1 KS</t>
  </si>
  <si>
    <t>R923761-10</t>
  </si>
  <si>
    <t>TABULE ORIENT. SYSTÉMU - OZNAČENÍ PŘÍCHODU K NÁST. U KOL. Č. 1. (T7) - 240X440 MM. 1 KS</t>
  </si>
  <si>
    <t>R923761-11</t>
  </si>
  <si>
    <t>TABULE ORIENT. SYSTÉMU - OZNAČENÍ PŘÍCHODU K NÁST. U KOL. Č. 3 AŽ 5. (T8) - 240X1420 MM. 1 KS</t>
  </si>
  <si>
    <t>R923761-12</t>
  </si>
  <si>
    <t>TABULE ORIENT. SYSTÉMU - OZNAČENÍ PŘÍCHODU K NÁST. U KOL. Č. 2 A 1. (T9) - 240X1240 MM. 1 KS</t>
  </si>
  <si>
    <t>R923761-13</t>
  </si>
  <si>
    <t>TABULE ORIENT. SYSTÉMU - OZNAČENÍ PŘÍCHODU K NÁSTUPIŠTÍM. (T10) - 240X1560 MM. 1 KS</t>
  </si>
  <si>
    <t>R923761-14</t>
  </si>
  <si>
    <t>TABULE ORIENT. SYSTÉMU - ZÁKAZ KOUŘENÍ. (T11) - 240X240 MM. 4 KS</t>
  </si>
  <si>
    <t>R923761-15</t>
  </si>
  <si>
    <t>TABULE ORIENT. SYSTÉMU - ZÁKAZ VSTUPU. (T12) - 240X240 MM. 3 KS</t>
  </si>
  <si>
    <t>R923761-16</t>
  </si>
  <si>
    <t>TABULE ORIENT. SYSTÉMU - WC MUŽI. (T13) - 240X240 MM. 1 KS</t>
  </si>
  <si>
    <t>R923761-17</t>
  </si>
  <si>
    <t>TABULE ORIENT. SYSTÉMU - WC ŽENY. (T14) - 240X240 MM. 1 KS</t>
  </si>
  <si>
    <t>R923761-18</t>
  </si>
  <si>
    <t>TABULE ORIENT. SYSTÉMU - OZNAČ. PŘEPÁŽKY INFORMACÍ A VÝDEJE JÍZDENEK. (T15) - 240X440 MM. 1 KS</t>
  </si>
  <si>
    <t>R923761-19</t>
  </si>
  <si>
    <t>TABULE ORIENT. SYSTÉMU - RYCHLÉ OBČERSTVENÍ. (T16) - 240X240 MM. 1 KS</t>
  </si>
  <si>
    <t>R923761-20</t>
  </si>
  <si>
    <t>TABULE ORIENT. SYSTÉMU - OZNAČENÍ SEKTORŮ (T B2.1 - T G5.2) - 340X450 MM. 38 KS</t>
  </si>
  <si>
    <t>nabídka A</t>
  </si>
  <si>
    <t>ORIENTAČNÍ HLASOVÝ MAJÁČEK (OHM)</t>
  </si>
  <si>
    <t>1. Položka obsahuje:  
- dodávku a montáž orientačních hlasových majáčků  
2. Položka neobsahuje:  
- zhotovení přívodu napájení</t>
  </si>
  <si>
    <t>nabídka B</t>
  </si>
  <si>
    <t>ORIENTAČNÍ HLASOVÝ MAJÁČEK (OHM) S AKUMULÁTOREM</t>
  </si>
  <si>
    <t>nabídka C</t>
  </si>
  <si>
    <t>HMATNÝ ŠTÍTEK (HŠ)</t>
  </si>
  <si>
    <t>1: viz TZ</t>
  </si>
  <si>
    <t>1. Položka obsahuje:  
- dodávku a montáž hmatných štítků</t>
  </si>
  <si>
    <t>nabídka D</t>
  </si>
  <si>
    <t>HMATNÝ ŠTÍTEK S PRISMATICKÝM PÍSMEM</t>
  </si>
  <si>
    <t>1. Položka obsahuje:  
- dodávku a montáž hmatných štítků s prismatickým písmem</t>
  </si>
  <si>
    <t xml:space="preserve">  SO 20-50</t>
  </si>
  <si>
    <t>Žst. Roudnice n.L., demolice</t>
  </si>
  <si>
    <t>SO 20-50</t>
  </si>
  <si>
    <t>120901121</t>
  </si>
  <si>
    <t>Bourání zdiva z betonu prostého neprokládaného v odkopávkách nebo prokopávkách ručně</t>
  </si>
  <si>
    <t>ZAKLADY OBJEKTU ; 1000 MM POD UROVEN TERENU ; /viz TZ/ ; VETSI OBJEKT ; 0,45*(8,75*3+7,45*2)*1,00 ; MENSI OBJEKT ; 0,45*(13,60*2+3,60*2+1,50)*1,00 ; Součet</t>
  </si>
  <si>
    <t>Vodorovné přemístění do 10000 m výkopku/sypaniny z horniny tř. 5 až 7</t>
  </si>
  <si>
    <t>ODVOZ NA SKLÁDKU ; 34,673</t>
  </si>
  <si>
    <t>Příplatek k vodorovnému přemístění výkopku/sypaniny z horniny tř. 5 až 7 ZKD 1000 m přes 10000 m</t>
  </si>
  <si>
    <t>34,673*18</t>
  </si>
  <si>
    <t>Poplatek za uložení na skládce (skládkovné) stavebního odpadu betonového kód odpadu 170 101</t>
  </si>
  <si>
    <t>34,673*2,500 ; Součet</t>
  </si>
  <si>
    <t>181111121</t>
  </si>
  <si>
    <t>Plošná úprava terénu do 500 m2 zemina tř 1 až 4 nerovnosti do 150 mm v rovinně a svahu do 1:5</t>
  </si>
  <si>
    <t>SROVNANI TERENU ; /viz TZ/ ; 114,00 ; Součet</t>
  </si>
  <si>
    <t>Zásyp jam, šachet rýh nebo kolem objektů sypaninou se zhutněním</t>
  </si>
  <si>
    <t>ZASYP ZAKLADU ; /viz TZ/ ; VETSI OBJEKT ; 0,45*(8,75*3+7,45*2)*0,90 ; MENSI OBJEKT ; 0,45*(13,60*2+3,60*2+1,50)*0,90 ; Součet</t>
  </si>
  <si>
    <t>181301101</t>
  </si>
  <si>
    <t>Rozprostření ornice tl vrstvy do 100 mm pl do 500 m2 v rovině nebo ve svahu do 1:5</t>
  </si>
  <si>
    <t>OHUMUSENI TERENU  ; V TL.100 MM ; /viz TZ/ ; 114,00</t>
  </si>
  <si>
    <t>162701105</t>
  </si>
  <si>
    <t>Vodorovné přemístění do 10000 m výkopku/sypaniny z horniny tř. 1 až 4</t>
  </si>
  <si>
    <t>DOVOZ ZEMINY ; 31,206 ; DOVOZ ORNICE ; 114,00*0,10 ; Součet</t>
  </si>
  <si>
    <t>162701109</t>
  </si>
  <si>
    <t>Příplatek k vodorovnému přemístění výkopku/sypaniny z horniny tř. 1 až 4 ZKD 1000 m přes 10000 m</t>
  </si>
  <si>
    <t>42,606*14</t>
  </si>
  <si>
    <t>122201101</t>
  </si>
  <si>
    <t>Odkopávky a prokopávky nezapažené v hornině tř. 3 objem do 100 m3</t>
  </si>
  <si>
    <t>ZISKANI - NAKUP ZEMINY ; 31,206</t>
  </si>
  <si>
    <t>10364100</t>
  </si>
  <si>
    <t>zemina pro terénní úpravy - tříděná</t>
  </si>
  <si>
    <t>31,206 ; 31,206*2 Přepočtené koeficientem množství</t>
  </si>
  <si>
    <t>121101101</t>
  </si>
  <si>
    <t>Sejmutí ornice s přemístěním na vzdálenost do 50 m</t>
  </si>
  <si>
    <t>ZISKANI-NAKUP ORNICE ; 114,00*0,10 ; Součet</t>
  </si>
  <si>
    <t>10364101</t>
  </si>
  <si>
    <t>zemina pro terénní úpravy -  ornice</t>
  </si>
  <si>
    <t>11,40 ; 11,4*2 Přepočtené koeficientem množství</t>
  </si>
  <si>
    <t>181411131</t>
  </si>
  <si>
    <t>Založení parkového trávníku výsevem plochy do 1000 m2 v rovině a ve svahu do 1:5</t>
  </si>
  <si>
    <t>ZATRAVNENI PLOCH ; 114,00</t>
  </si>
  <si>
    <t>00572470</t>
  </si>
  <si>
    <t>osivo směs travní univerzál</t>
  </si>
  <si>
    <t>114,00 ; 114*0,04 Přepočtené koeficientem množství</t>
  </si>
  <si>
    <t>120001101</t>
  </si>
  <si>
    <t>Příplatek za ztížení odkopávky nebo prokkopávky v blízkosti inženýrských sítí</t>
  </si>
  <si>
    <t>PRIPADNE PODZEMNI SITE ; /predb.odhad - viz TZ/ ; 6,00</t>
  </si>
  <si>
    <t>119001423</t>
  </si>
  <si>
    <t>Dočasné zajištění kabelů a kabelových tratí z více než 6 volně ložených kabelů</t>
  </si>
  <si>
    <t>133202011</t>
  </si>
  <si>
    <t>Hloubení šachet ručním nebo pneum nářadím v soudržných horninách tř. 3, plocha výkopu do 4 m2</t>
  </si>
  <si>
    <t>PRO PATKY OPLOCENI ; /viz TZ - odhad rozmeru/ ; 0,40*0,40*0,80*35</t>
  </si>
  <si>
    <t>133202019</t>
  </si>
  <si>
    <t>Příplatek za lepivost u hloubení šachet ručním nebo pneum nářadím v horninách tř. 3</t>
  </si>
  <si>
    <t>30% lepivost ; 4,48*0,30</t>
  </si>
  <si>
    <t>ZEMINA Z VYKOPU SACHET NA SKLADKU ; 4,48</t>
  </si>
  <si>
    <t>4,48*14</t>
  </si>
  <si>
    <t>Poplatek za uložení stavebního odpadu - zeminy a kameniva na skládce</t>
  </si>
  <si>
    <t>4,48*1,800</t>
  </si>
  <si>
    <t>275313611</t>
  </si>
  <si>
    <t>Základové patky z betonu tř. C 16/20</t>
  </si>
  <si>
    <t>ZAKLADOVE PATKY OPLOCENI ; /viz TZ - odhad rozmeru/ ; 0,40*0,40*0,80*35</t>
  </si>
  <si>
    <t>274353122</t>
  </si>
  <si>
    <t>Bednění kotevních otvorů v základových pásech průřezu do 0,05 m2 hl 1 m</t>
  </si>
  <si>
    <t>KOTEVNI OTVORY PRO SLOUPKY ; /odhad/ ; 35</t>
  </si>
  <si>
    <t>278311163</t>
  </si>
  <si>
    <t>Zálivka kotevních otvorů z betonu tř. C 25/30 objemu do 0,50 m3</t>
  </si>
  <si>
    <t>0,15*0,15*0,60*35</t>
  </si>
  <si>
    <t>33817112R</t>
  </si>
  <si>
    <t>Osazování sloupků a vzpěr plotových ocelových v do 2,60 m se zalitím MC</t>
  </si>
  <si>
    <t>OCELOVE PLOTOVE SLOUPKY ; /viz TZ c- odhad ks/ ; 35</t>
  </si>
  <si>
    <t>5534225R</t>
  </si>
  <si>
    <t>sloupek plotový průběžný Pz a komaxitový 3000/38x1,5mm</t>
  </si>
  <si>
    <t>35*1,01 Přepočtené koeficientem množství</t>
  </si>
  <si>
    <t>348171520</t>
  </si>
  <si>
    <t>Montáž oplocení z plechu vlnitého do 50 kg na 1 m oplocení</t>
  </si>
  <si>
    <t>OCHRANNE OPLOCENI ; /viz TZ - odhad typu plechu/ ; 32,00</t>
  </si>
  <si>
    <t>15485113</t>
  </si>
  <si>
    <t>profil trapézový  352/207/1035 pozink tl.plechu 1,0 mm</t>
  </si>
  <si>
    <t>32,00*2,20</t>
  </si>
  <si>
    <t>Odpojení objektů od sítí + revize</t>
  </si>
  <si>
    <t>VODOVOD, KANALIZACE, ELEKTRO, SLABOPROUD ATD. ; DLE SKUTECNEHO STAVU ; /predem projednat s vlastnikem objektu/ ; 1</t>
  </si>
  <si>
    <t>NATER OPLOCENI ; /viz TZ/ ; 3,14*0,08*2,20*35 ; 32,00*2,20*2*1,40 ; Součet</t>
  </si>
  <si>
    <t>981011314</t>
  </si>
  <si>
    <t>Demolice budov zděných na MVC podíl konstrukcí do 25 % postupným rozebíráním</t>
  </si>
  <si>
    <t>DEMOLICE OBJEKTU ; PO UROVEN TERENU VC.PODLAHY ; /viz TZ/ ; VETSI OBJEKT ; 8,75*7,45*2,60 ; MENSI OBJEKT ; 13,60*3,60*2,35 ; Součet</t>
  </si>
  <si>
    <t>Vodorovné doprava suti s naložením a složením na skládku do 1 km</t>
  </si>
  <si>
    <t>ODVOZ NA SKLADKU A DO SBERNY ; 128,045</t>
  </si>
  <si>
    <t>Příplatek k vodorovnému přemístění suti na skládku ZKD 1 km přes 1 km</t>
  </si>
  <si>
    <t>128,045*27</t>
  </si>
  <si>
    <t>Poplatek za uložení na skládce (skládkovné) stavebního odpadu dřevěného kód odpadu 170 201</t>
  </si>
  <si>
    <t>11,688</t>
  </si>
  <si>
    <t>Poplatek za uložení na skládce (skládkovné) stavebního odpadu izolací kód odpadu 170 604</t>
  </si>
  <si>
    <t>4,075</t>
  </si>
  <si>
    <t>54,160 ; Součet</t>
  </si>
  <si>
    <t>Poplatek za uložení stavebního odpadu na skládce (skládkovné) zatříděného do Katalogu odpadů pod kódem 170 102</t>
  </si>
  <si>
    <t>CELKOVA VAHA SUTI ; 128,045 ; ODPOCET VAHY ROZTRID.ODPADU ; -(0,553+11,688+4,075+54,160) ; Součet</t>
  </si>
  <si>
    <t>Přesun hmot pro demolice objektů v do 21 m</t>
  </si>
  <si>
    <t>E.3.1</t>
  </si>
  <si>
    <t>Trakční vedení</t>
  </si>
  <si>
    <t xml:space="preserve">  SO 30-10</t>
  </si>
  <si>
    <t>Úprava TV</t>
  </si>
  <si>
    <t>SO 30-10</t>
  </si>
  <si>
    <t>74A Základy TV</t>
  </si>
  <si>
    <t>74A110</t>
  </si>
  <si>
    <t>ZÁKLAD TV HLOUBENÝ V JAKÉKOLIV TŘÍDĚ ZEMINY</t>
  </si>
  <si>
    <t>viz výkaz stavební tabulka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</si>
  <si>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</si>
  <si>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</si>
  <si>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</si>
  <si>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</si>
  <si>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</si>
  <si>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</si>
  <si>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</si>
  <si>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</si>
  <si>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</si>
  <si>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viz stavební tabulka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</si>
  <si>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</si>
  <si>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74A420</t>
  </si>
  <si>
    <t>OBETONOVÁNÍ STÁVAJÍCÍHO ZÁKLADU</t>
  </si>
  <si>
    <t>viz technická zpráva</t>
  </si>
  <si>
    <t>1. Položka obsahuje: montáž a materiál   
 – bourání narušené části základu  
 – obetonování stávajícího základu  
 – odtěžení terénu pro bednění  
 – upevnění KARI sítě na stávající základ  
 – osazení bednění  
 – betonáž  
 – geodetické značky  
2. Položka neobsahuje:  
x  
3. Způsob měření:  
Měří se metry kubické uložené betonové směsi.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</si>
  <si>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</si>
  <si>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</si>
  <si>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</si>
  <si>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</si>
  <si>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</si>
  <si>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</si>
  <si>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</si>
  <si>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</si>
  <si>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74B604</t>
  </si>
  <si>
    <t>STOŽÁR TV OCELOVÝ PŘÍHRADOVÝ TYPU BP DÉLKY 12,5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</si>
  <si>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</si>
  <si>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74B711</t>
  </si>
  <si>
    <t>BRÁNY NEBO VÝLOŽNÍKY - BŘEVNO TYPU 23L</t>
  </si>
  <si>
    <t>viz řezx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</si>
  <si>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</si>
  <si>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</si>
  <si>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</si>
  <si>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viz řezy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</si>
  <si>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</si>
  <si>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</si>
  <si>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</si>
  <si>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</si>
  <si>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</si>
  <si>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</si>
  <si>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viz polohový plán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</si>
  <si>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</si>
  <si>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</si>
  <si>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</si>
  <si>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</si>
  <si>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</si>
  <si>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74C112</t>
  </si>
  <si>
    <t>ZÁVĚS TV NA KONZOLE S PŘÍDAVNÝM LANEM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</si>
  <si>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</si>
  <si>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</si>
  <si>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</si>
  <si>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</si>
  <si>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</si>
  <si>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</si>
  <si>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74C134</t>
  </si>
  <si>
    <t>VÝŠKOVÁ A SMĚROVÁ REGULACE KONZOLY NEBO SIK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</si>
  <si>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</si>
  <si>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74C321</t>
  </si>
  <si>
    <t>SPOJKA LAN A TROLEJÍ NEIZOLOVANÁ</t>
  </si>
  <si>
    <t>viz polohový plán, soupis ostatních sestavení</t>
  </si>
  <si>
    <t>74C323</t>
  </si>
  <si>
    <t>SPOJKA TROLEJÍ SJÍZDNÁ</t>
  </si>
  <si>
    <t>74C331</t>
  </si>
  <si>
    <t>DĚLIČ V TROLEJI VČETNĚ TABULKY</t>
  </si>
  <si>
    <t>74C342</t>
  </si>
  <si>
    <t>KOTVENÍ PEVNÉHO BODU NA STOŽÁRU (VŠECH TYPŮ), 1 LANO</t>
  </si>
  <si>
    <t>74C343</t>
  </si>
  <si>
    <t>KOTVENÍ PEVNÝCH BODŮ NA STOŽÁRU (VŠECH TYPŮ), 2 LANA</t>
  </si>
  <si>
    <t>viz tabulka kotvení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</si>
  <si>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</si>
  <si>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</si>
  <si>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</si>
  <si>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74C411</t>
  </si>
  <si>
    <t>KOTVENÍ SMĚROVÝCH LAN PEVNÉ, 1 NEBO 2 LANA 50-70 MM2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</si>
  <si>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</si>
  <si>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74C412</t>
  </si>
  <si>
    <t>KOTVENÍ SMĚROVÝCH LAN PÉROVÉ, 1 NEBO 2 LANA 50-70 MM2</t>
  </si>
  <si>
    <t>74C432</t>
  </si>
  <si>
    <t>SMĚROVÁ LANA - VLOŽENÁ IZOLACE V PŘÍČNÝCH POLÍCH</t>
  </si>
  <si>
    <t>74C441</t>
  </si>
  <si>
    <t>TAŽENÍ SMĚROVÝCH A PŘÍČNÝCH LAN 50 MM2 BZ NEBO FE</t>
  </si>
  <si>
    <t>1. Položka obsahuje:  
 – všechny náklady na montáž a materiál dodaného zařízení se všemi pomocnými doplňujícími součástmi a pracemi s použitím mechanizmů  
2. Položka neobsahuje:  
 X  
3. Způsob měření:  
Měří se metr délkový v ose vodiče nebo lana.</t>
  </si>
  <si>
    <t>74C561</t>
  </si>
  <si>
    <t>PEVNÉ KOTVENÍ NA STOŽÁRU DO 15 KN - SESTAVA TV</t>
  </si>
  <si>
    <t>viz tabulka kotvení, polohový plán, soupis ostatních sestavení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</si>
  <si>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</si>
  <si>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</si>
  <si>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</si>
  <si>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</si>
  <si>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</si>
  <si>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</si>
  <si>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</si>
  <si>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</si>
  <si>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</si>
  <si>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</si>
  <si>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</si>
  <si>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74C5A3</t>
  </si>
  <si>
    <t>DEFINITIVNÍ REGULACE POHYBLIVÉHO KOTVENÍ SPOLEČNÉHO (NL A TR)</t>
  </si>
  <si>
    <t>viz tabulka kotvení, soupis ostatních sestavení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</si>
  <si>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</si>
  <si>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</si>
  <si>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</si>
  <si>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</si>
  <si>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</si>
  <si>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74CF11</t>
  </si>
  <si>
    <t>TAŽNÉ HNACÍ VOZIDLO K PRACOVNÍM SOUPRAVÁM (PRO VODIČE - MONTÁŽ)</t>
  </si>
  <si>
    <t>74E Závěsný kabel na TV (ZOK + VN)</t>
  </si>
  <si>
    <t>74E112</t>
  </si>
  <si>
    <t>NOSNÁ A PŘÍCHYTNÁ ARMATURA VŠECH TYPŮ NA STOŽÁR TV PRO KONZOLU PODEPŘENOU NEBO VYVĚŠENOU</t>
  </si>
  <si>
    <t>výkaz výměr (výpočet položky, nebo odkaz na příslušnou přílohu dokumentace)</t>
  </si>
  <si>
    <t>74E122</t>
  </si>
  <si>
    <t>KONZOLA PRO ZOK PODEPŘENÁ NEBO VYVĚŠENÁ NA STOŽÁR TV NEBO NA NÁSTAVEC</t>
  </si>
  <si>
    <t>74E411</t>
  </si>
  <si>
    <t>NOSNÁ ARMATURA ZOK SPIRÁLOVÁ PEVNÁ DO 70 M</t>
  </si>
  <si>
    <t>74E701</t>
  </si>
  <si>
    <t>DEMONTÁŽ KONZOL VČETNĚ UPEVNĚNÍ, ZÁVĚSU A DALŠÍHO PŘÍSLUŠENSTVÍ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</si>
  <si>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Udává se počet kusů kompletní konstrukce nebo práce.</t>
  </si>
  <si>
    <t>74E707</t>
  </si>
  <si>
    <t>DEMONTÁŽ NOSNÉ, DISTANČNÍ NEBO KOTEVNÍ SPIRÁLY</t>
  </si>
  <si>
    <t>74E851</t>
  </si>
  <si>
    <t>PŘEVĚŠENÍ KABELU ZOK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</si>
  <si>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Měří se metr délkový v ose vodiče nebo lana.</t>
  </si>
  <si>
    <t>74F Nátěry TV</t>
  </si>
  <si>
    <t>74F210</t>
  </si>
  <si>
    <t>OBOUSTRANNÉ OZNAČENÍ STOŽÁRU ČÍSLY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</si>
  <si>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</si>
  <si>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74F231</t>
  </si>
  <si>
    <t>BEZPEČNOSTNÍ PRUH NA PODPĚŘE TV ČERNOŽLUTÝ</t>
  </si>
  <si>
    <t>74F Demontáže TV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</si>
  <si>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</si>
  <si>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</si>
  <si>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</si>
  <si>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</si>
  <si>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</si>
  <si>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</si>
  <si>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</si>
  <si>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</si>
  <si>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</si>
  <si>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</si>
  <si>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</si>
  <si>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</si>
  <si>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</si>
  <si>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74F432</t>
  </si>
  <si>
    <t>DEMONTÁŽ PŘÍČNÝCH LAN SMĚROVÝCH (VČETNĚ KOTVENÍ)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</si>
  <si>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</si>
  <si>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74F434</t>
  </si>
  <si>
    <t>DEMONTÁŽ KONZOL SIK VČETNĚ ZÁVĚSŮ</t>
  </si>
  <si>
    <t>74F435</t>
  </si>
  <si>
    <t>DEMONTÁŽ ZÁVĚSŮ TV NA BRÁNĚ</t>
  </si>
  <si>
    <t>74F438</t>
  </si>
  <si>
    <t>DEMONTÁŽ ODTAHŮ TR A NL (SPOLEČNÝCH NEBO ODDĚLENÝCH)</t>
  </si>
  <si>
    <t>74F441</t>
  </si>
  <si>
    <t>DEMONTÁŽ DĚLIČŮ</t>
  </si>
  <si>
    <t>74F442</t>
  </si>
  <si>
    <t>DEMONTÁŽ PEVNÝCH BODŮ VČETNĚ ZAKOTVENÍ</t>
  </si>
  <si>
    <t>74F443</t>
  </si>
  <si>
    <t>DEMONTÁŽ KOTVENÍ TR NEBO NL PEVNÝCH</t>
  </si>
  <si>
    <t>74F446</t>
  </si>
  <si>
    <t>DEMONTÁŽ ODPOJOVAČE NEBO ODPÍNAČE S POHONEM VČETNĚ TÁHEL A UPEVŇOVACÍCH LIŠT</t>
  </si>
  <si>
    <t>74F447</t>
  </si>
  <si>
    <t>DEMONTÁŽ KOTEVNÍ LIŠTY PŘEVĚSU NEBO SVODU Z ODPOJOVAČE</t>
  </si>
  <si>
    <t>74F451</t>
  </si>
  <si>
    <t>DEMONTÁŽ SVODU Z PŘEVĚSU NEBO Z ODPOJOVAČE - JEDNODUCHÉ LANO</t>
  </si>
  <si>
    <t>74F455</t>
  </si>
  <si>
    <t>DEMONTÁŽ VĚŠÁKŮ TROLEJE</t>
  </si>
  <si>
    <t>74F457</t>
  </si>
  <si>
    <t>DEMONTÁŽ VLOŽENÝCH IZOLACÍ V PODÉLNÝCH A PŘÍČNÝCH POLÍCH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</si>
  <si>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</si>
  <si>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</si>
  <si>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</si>
  <si>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74F466</t>
  </si>
  <si>
    <t>DEMONTÁŽ LAN NOSNÝCH VČETNĚ NÁSTAVKŮ, PROPOJEK A SPOJEK STŘIHÁNÍM</t>
  </si>
  <si>
    <t>74F492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</si>
  <si>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</si>
  <si>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74EF11</t>
  </si>
  <si>
    <t>HNACÍ KOLEJOVÁ VOZIDLA DEMONTÁŽNÍCH SOUPRAV PRO PRÁCE NA TV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</si>
  <si>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</si>
  <si>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 Revize, zkoušky, měření a technická pomoc TV</t>
  </si>
  <si>
    <t>74F312</t>
  </si>
  <si>
    <t>MĚŘENÍ PARAMETRŮ TV STATICKÉ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</si>
  <si>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</si>
  <si>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</si>
  <si>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</si>
  <si>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</si>
  <si>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</si>
  <si>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</si>
  <si>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</si>
  <si>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</si>
  <si>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</si>
  <si>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</si>
  <si>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</si>
  <si>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</si>
  <si>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</si>
  <si>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</si>
  <si>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>viz výkaz základů</t>
  </si>
  <si>
    <t>015280</t>
  </si>
  <si>
    <t>POPLATKY ZA LIKVIDACŮ ODPADŮ NEKONTAMINOVANÝCH - 17 01 03  ODPOJOVAČE-OCEL, PORCELÁN 100KG</t>
  </si>
  <si>
    <t>E.3.6</t>
  </si>
  <si>
    <t>Rozvodny vn, nn, osvětlení a dálkové ovládání odpojovačů</t>
  </si>
  <si>
    <t xml:space="preserve">  SO 30-60</t>
  </si>
  <si>
    <t>Úprava rozvodů NN a VO</t>
  </si>
  <si>
    <t>SO 30-60</t>
  </si>
  <si>
    <t>Rýha 0,35x0,80m, délka 1400m,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</si>
  <si>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</si>
  <si>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029113</t>
  </si>
  <si>
    <t>OSTATNÍ POŽADAVKY - GEODETICKÉ ZAMĚŘENÍ - CELKY</t>
  </si>
  <si>
    <t>141733</t>
  </si>
  <si>
    <t>PROTLAČOVÁNÍ POTRUBÍ Z PLAST HMOT DN DO 150MM</t>
  </si>
  <si>
    <t>Viz. Situace, TZ</t>
  </si>
  <si>
    <t>0,5x0,5x1,2x7 , 1,8x1,8x2,55x3</t>
  </si>
  <si>
    <t>1. Položka obsahuje:    
 – zemní práce pro montáž výkopu včetně bourání zpevněných ploch, dlažby a pod., uvedení narušeného okolí do původního stavu a naložení výkopku    
 – úpravy spojené s uvolněním prostoru pro výkop např. demontáž a montáž oplocení, zajištění výkopu před zaplavením povrchovou vodou, pažení výkopu    
 – dodávku, dopravu, montáž, pronájem mechanizmů a demontáž bednění    
 – dodávku, dopravu a montáž svorníkového koše, technologické výztuže, kovaných svorníků aj.    
 – případně provedení dutiny pro upevnění stožáru TV    
 – dodávku, dopravu a uložení betonové směsi včetně všech technologických opatření spojené s realizací základu podle TKP    
2. Položka neobsahuje:    
 – přídavnou výztuž, svorníky, koše    
 – odvoz výkopku (viz pol. 74A150)    
 – poplatek za likvidaci odpadů (viz SSD 0)    
3. Způsob měření:    
Měří se metry kubické uložené betonové směsi.</t>
  </si>
  <si>
    <t>viz situace 1400m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</si>
  <si>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   
2. Položka neobsahuje:    
 X    
3. Způsob měření:    
Udává se počet sad, které se skládají z předepsaných dílů, jež tvoří požadovaný celek, za každý započatý měsíc pronájmu.</t>
  </si>
  <si>
    <t>Rýha 0,35x0,80m, délka 730m,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</si>
  <si>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</si>
  <si>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Viz. Tabulka kabelů - TZ příloha 1</t>
  </si>
  <si>
    <t>1. Položka obsahuje:    
 – montáž kabelu o váze do 4 kg/m do chráničky/ kolektoru    
2. Položka neobsahuje:    
 X    
3. Způsob měření:    
Měří se metr délkový.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</si>
  <si>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</si>
  <si>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Skládky</t>
  </si>
  <si>
    <t>viz TZ,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</si>
  <si>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</si>
  <si>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POPLATKY ZA LIKVIDACŮ ODPADŮ NEKONTAMINOVANÝCH - 17 06 04  ZBYTKY IZOLAČNÍCH MATERIÁLŮ</t>
  </si>
  <si>
    <t>745Z92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</si>
  <si>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tun vybouraného materiálu v původním stavu a jednotlivých vzdáleností v kilometrech.</t>
  </si>
  <si>
    <t>742</t>
  </si>
  <si>
    <t>Silnoproudé rozvody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</si>
  <si>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</si>
  <si>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</si>
  <si>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</si>
  <si>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</si>
  <si>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</si>
  <si>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742H13</t>
  </si>
  <si>
    <t>KABEL NN ČTYŘ- A PĚTIŽÍLOVÝ CU S PLASTOVOU IZOLACÍ OD 25 DO 50 MM2</t>
  </si>
  <si>
    <t>742H14</t>
  </si>
  <si>
    <t>KABEL NN ČTYŘ- A PĚTIŽÍLOVÝ CU S PLASTOVOU IZOLACÍ OD 70 DO 120 MM2</t>
  </si>
  <si>
    <t>742H22</t>
  </si>
  <si>
    <t>KABEL NN ČTYŘ- A PĚTIŽÍLOVÝ AL S PLASTOVOU IZOLACÍ OD 4 DO 16 MM2</t>
  </si>
  <si>
    <t>742H23</t>
  </si>
  <si>
    <t>KABEL NN ČTYŘ- A PĚTIŽÍLOVÝ AL S PLASTOVOU IZOLACÍ OD 25 DO 50 MM2</t>
  </si>
  <si>
    <t>742H24</t>
  </si>
  <si>
    <t>KABEL NN ČTYŘ- A PĚTIŽÍLOVÝ AL S PLASTOVOU IZOLACÍ OD 70 DO 120 MM2</t>
  </si>
  <si>
    <t>742H25</t>
  </si>
  <si>
    <t>KABEL NN ČTYŘ- A PĚTIŽÍLOVÝ AL S PLASTOVOU IZOLACÍ OD 150 DO 240 MM2</t>
  </si>
  <si>
    <t>75J311</t>
  </si>
  <si>
    <t>KABEL SDĚLOVACÍ PRO STRUKTUROVANOU KABELÁŽ UTP</t>
  </si>
  <si>
    <t>1. Položka obsahuje:    
 – dodávku specifikované kabelizace včetně potřebného drobného montážního materiálu    
 – dopravu a skladování    
2. Položka neobsahuje:    
 X    
3. Způsob měření:    
Dodávka specifikované kabelizace se měří v délce udané v kmpárech.</t>
  </si>
  <si>
    <t>742611</t>
  </si>
  <si>
    <t>KABEL VN - TŘÍŽÍLOVÝ 6-AYKCY DO 70 MM2</t>
  </si>
  <si>
    <t>1. Položka obsahuje:    
 – všechny práce spojené s úpravou kabelů pro montáž včetně veškerého příslušentsví    
2. Položka neobsahuje:    
 X    
3. Způsob měření:    
Udává se počet kusů kompletní konstrukce nebo práce.</t>
  </si>
  <si>
    <t>742L13</t>
  </si>
  <si>
    <t>UKONČENÍ DVOU AŽ PĚTIŽÍLOVÉHO KABELU V ROZVADĚČI NEBO NA PŘÍSTROJI OD 25 DO 50 MM2</t>
  </si>
  <si>
    <t>742L14</t>
  </si>
  <si>
    <t>UKONČENÍ DVOU AŽ PĚTIŽÍLOVÉHO KABELU V ROZVADĚČI NEBO NA PŘÍSTROJI OD 70 DO 120 MM2</t>
  </si>
  <si>
    <t>742L15</t>
  </si>
  <si>
    <t>UKONČENÍ DVOU AŽ PĚTIŽÍLOVÉHO KABELU V ROZVADĚČI NEBO NA PŘÍSTROJI OD 150 DO 240 MM2</t>
  </si>
  <si>
    <t>1. Položka obsahuje:    
 – úprava dna výkopu    
 – položení betonového žlabu / chráničky včetně zakrytí    
 – pomocné mechanismy    
2. Položka neobsahuje:    
 X    
3. Způsob měření:    
Udává se počet kusů kompletní konstrukce nebo práce.</t>
  </si>
  <si>
    <t>1. Položka obsahuje:    
 – veškeré příslušentsví    
2. Položka neobsahuje:    
 X    
3. Způsob měření:    
Udává se počet kusů kompletní konstrukce nebo práce.</t>
  </si>
  <si>
    <t>742Z23</t>
  </si>
  <si>
    <t>DEMONTÁŽ KABELOVÉHO VEDENÍ NN</t>
  </si>
  <si>
    <t>1. Položka obsahuje:    
 – všechny náklady na demontáž stávajícího zařízení se všemi pomocnými doplňujícími úpravami pro jeho likvidaci    
 – naložení vybouraného materiálu na dopravní prostředek    
2. Položka neobsahuje:    
 – odvoz vybouraného materiálu    
 – poplatek za likvidaci odpadů (nacení se dle SSD 0)    
3. Způsob měření:    
Měří se metr délkový.</t>
  </si>
  <si>
    <t>743Z12</t>
  </si>
  <si>
    <t>DEMONTÁŽ OSVĚTLOVACÍHO STOŽÁRU DRÁŽNÍHO VÝŠKY DO 15 M</t>
  </si>
  <si>
    <t>1. Položka obsahuje:    
 – všechny náklady na demontáž stávajícího zařízení se všemi pomocnými doplňujícími úpravami pro jeho likvidaci    
 – naložení vybouraného materiálu na dopravní prostředek    
2. Položka neobsahuje:    
 – odvoz vybouraného materiálu    
 – poplatek za likvidaci odpadů (nacení se dle SSD 0)    
3. Způsob měření:    
Udává se počet kusů kompletní konstrukce nebo práce.</t>
  </si>
  <si>
    <t>1. Položka obsahuje:    
 – dodávku specifikované kabelizace včetně potřebného drobného montážního materiálu    
 – dopravu a skladování    
 – práce spojené s montáží specifikované kabelizace specifikovaným způsobem    
 – veškeré potřebné mechanizmy, včetně obsluhy, náklady na mzdy a přibližné (průměrné) náklady na pořízení potřebných materiálů    
2. Položka neobsahuje:    
 X    
3. Způsob měření:    
Dodávka a montáž specifikované kabelizace se měří v délce udané v metrech.</t>
  </si>
  <si>
    <t>742P17</t>
  </si>
  <si>
    <t>VYHLEDÁNÍ STÁVAJÍCÍHO KABELU (MĚŘENÍ, SONDA)</t>
  </si>
  <si>
    <t>1. Položka obsahuje:    
 – vyhledání stávajícího kabelu vn/nn v obvodu žel. stanice, na trati vč. výkopu sondy a veškerého příslušenství    
2. Položka neobsahuje:    
 X    
3. Způsob měření:    
Udává se počet kusů kompletní konstrukce nebo práce.</t>
  </si>
  <si>
    <t>743</t>
  </si>
  <si>
    <t>Silnoproudá zařízení</t>
  </si>
  <si>
    <t>743112</t>
  </si>
  <si>
    <t>OSVĚTLOVACÍ STOŽÁR  SKLOPNÝ ŽÁROVĚ ZINKOVANÝ DÉLKY PŘES 6,5 DO 12 M</t>
  </si>
  <si>
    <t>1. Položka obsahuje:    
 – základovou konstrukci a veškeré příslušenství    
 – připojovací svorkovnici ve třídě izolace II ( pro 2x svítidlo ) a kabelové vedení ke svítidlům    
 – uzavírací nátěr, technický popis viz. projektová dokumentace    
2. Položka neobsahuje:    
 – zemní práce,  betonový základ, svítidlo, výložník    
3. Způsob měření:    
Udává se počet kusů kompletní konstrukce nebo práce.</t>
  </si>
  <si>
    <t>743473</t>
  </si>
  <si>
    <t>SVÍTIDLO DRÁŽNÍ LED, MIN. IP 54, ELEKTRONICKÝ PŘEDŘADNÍK, PŘES 25 DO 45 W</t>
  </si>
  <si>
    <t>1. Položka obsahuje:    
 – zdroj a veškeré příslušenství    
 – technický popis viz. projektová dokumentace    
2. Položka neobsahuje:    
 X    
3. Způsob měření:    
Udává se počet kusů kompletní konstrukce nebo práce.</t>
  </si>
  <si>
    <t>743211</t>
  </si>
  <si>
    <t>OSVĚTLOVACÍ VĚŽ ŽÁROVĚ ZINKOVANÁ TRUBKOVÁ VÝŠKY DO 20 M</t>
  </si>
  <si>
    <t>1. Položka obsahuje:    
 – základovou konstrukci a veškeré příslušenství ( žebříky, plošiny apod. )    
 – uzavírací nátěr, technický popis viz. projektová dokumentace    
2. Položka neobsahuje:    
 – zemní práce, betonový základ, svítidla    
3. Způsob měření:    
Udává se počet kusů kompletní konstrukce nebo práce.</t>
  </si>
  <si>
    <t>743621</t>
  </si>
  <si>
    <t>ROZVADĚČ PRO DRÁŽNÍ OSVĚTLENÍ SILOVÝ NAPÁJECÍ BEZ PLC ŘÍDÍCÍHO SYSTÉMU DO 6 KUSŮ TŘÍFÁZOVÝCH VĚTVÍ</t>
  </si>
  <si>
    <t>1. Položka obsahuje:    
 – instalaci rozvaděče do terénu/rozvodny včetně nastavení a oživení, zhotovení výrobní dokumentace    
 – technický popis viz. projektová dokumentace    
2. Položka neobsahuje:    
 – zemní práce    
3. Způsob měření:    
Udává se počet kusů kompletní konstrukce nebo práce.</t>
  </si>
  <si>
    <t>743554</t>
  </si>
  <si>
    <t>SVÍTIDLO VENKOVNÍ VŠEOBECNÉ LED, MIN. IP 44, PŘES 45 W</t>
  </si>
  <si>
    <t>743553</t>
  </si>
  <si>
    <t>SVÍTIDLO VENKOVNÍ VŠEOBECNÉ LED, MIN. IP 44, PŘES 25 DO 45 W</t>
  </si>
  <si>
    <t>743G22</t>
  </si>
  <si>
    <t>SKŘÍŇ ZÁSUVKOVÁ VENKOVNÍ KOMPAKTNÍ PILÍŘ OD 3 DO 4 KS ZÁSUVEK PRŮMYSLOVÝCH (400 V NEBO 230 V)</t>
  </si>
  <si>
    <t>1. Položka obsahuje:    
 – instalaci do terénu vč. prefabrikovaného základu a zapojení    
 – technický popis viz. projektová dokumentace    
2. Položka neobsahuje:    
 – zemní práce    
3. Způsob měření:    
Udává se počet kusů kompletní konstrukce nebo práce.</t>
  </si>
  <si>
    <t>744358</t>
  </si>
  <si>
    <t>ROZVADĚČ NN SKŘÍŇOVÝ OCELOPLECH.VYZBROJENÝ,DO IP 40,HLOUBKY OD 510 DO 800MM, ŠÍŘKY OD 510 DO 800MM, VÝŠKY DO 2250MM-VÝVODNÍ POLE SE SLOŽITOU VÝZBROJÍ</t>
  </si>
  <si>
    <t>1. Položka obsahuje: Elektroměry, záskokový automat, jističe, stykače, chrániče, proudové relé    
 – přípravu podkladu pro osazení vč. upevňovacího materiálu    
 – veškerý podružný a pomocný materiál    
 – provedení zkoušek, dodání předepsaných zkoušek, revizí a atestů    
 – přístrojové vybavení ( vývodové jističe, měření vývodů nebo skupiny vývodů, stykače a stykačové kombinace, proudové chrániče, proudové reré, přípojnice,  apod. )    
2. Položka neobsahuje:    
3. Způsob měření:    
Udává se počet kusů kompletní konstrukce nebo práce.</t>
  </si>
  <si>
    <t>744O14</t>
  </si>
  <si>
    <t>ELEKTROMĚR</t>
  </si>
  <si>
    <t>1. Položka obsahuje:    
 – veškerý spojovací materiál vč. připojovacího vedení    
 – technický popis viz. projektová dokumentace    
2. Položka neobsahuje:    
 X    
3. Způsob měření:    
Udává se počet kusů kompletní konstrukce nebo práce.</t>
  </si>
  <si>
    <t>744O21</t>
  </si>
  <si>
    <t>MĚŘÍCÍ TRANSFORMÁTOR PROUDU DO 1500/5 A</t>
  </si>
  <si>
    <t>744D61</t>
  </si>
  <si>
    <t>KOMPAKTNÍ JISTIČ  - ZÁSKOKOVÝ AUTOMAT PRO ZÁSKOK DVOU JISTIČŮ S MOŽNOSTÍ UŽIVATELSKÉHO NASTAVENÍ ČASOVÉHO ZPOŽDĚNÍ SPÍNÁNÍ</t>
  </si>
  <si>
    <t>1. Položka obsahuje:    
 – veškerý spojovací materiál vč. připojovacího vedení, software, nastavení, oživení    
 – technický popis viz. projektová dokumentace    
2. Položka neobsahuje:    
 X    
3. Způsob měření:    
Udává se počet kusů kompletní konstrukce nebo práce.</t>
  </si>
  <si>
    <t>743E23</t>
  </si>
  <si>
    <t>SKŘÍŇ ROZPOJOVACÍ POJISTKOVÁ DO 400 A, DO 240 MM2, V KOMPAKTNÍM PILÍŘI S POJISTKOVÝMI SPODKY SE 7-10 SADAMI JISTÍCÍCH PRVKŮ</t>
  </si>
  <si>
    <t>743E22</t>
  </si>
  <si>
    <t>SKŘÍŇ ROZPOJOVACÍ POJISTKOVÁ DO 400 A, DO 240 MM2, V KOMPAKTNÍM PILÍŘI S POJISTKOVÝMI SPODKY SE 4-6 SADAMI JISTÍCÍCH PRVKŮ</t>
  </si>
  <si>
    <t>742811</t>
  </si>
  <si>
    <t>KABELOVÁ SPOJKA VN, SADA TŘÍ ŽIL NEBO TŘÍŽÍLOVÁ PRO KABELY DO 6 KV DO 70 MM2</t>
  </si>
  <si>
    <t>1. Položka obsahuje:    
 – všechny práce spojené s úpravou kabelů pro montáž včetně veškerého příslušentsví    
2. Položka neobsahuje:    
 X    
3. Způsob měření:    
Udává se počet kusů kompletní konstrukce nebo práce.</t>
  </si>
  <si>
    <t>742JBC</t>
  </si>
  <si>
    <t>KABELOVÁ SPOJKA PRO 3/4/5 - ŽILOVÉ KABELY NN S PLASTOVOU IZOLACÍ</t>
  </si>
  <si>
    <t>1. Položka obsahuje:    
 – měření, dělení, vrtání, tvarování, spojování a pod.    
2. Položka neobsahuje:    
 X    
3. Způsob měření:    
Měří se metr délkový.</t>
  </si>
  <si>
    <t>744Z02</t>
  </si>
  <si>
    <t>DEMONTÁŽ 1 KS POLE ROZVADĚČE NN</t>
  </si>
  <si>
    <t>743Z71</t>
  </si>
  <si>
    <t>DEMONTÁŽ KABELOVÉ SKŘÍNĚ</t>
  </si>
  <si>
    <t>748242</t>
  </si>
  <si>
    <t>PÍSMENA A ČÍSLICE VÝŠKY PŘES 40 DO 100 MM</t>
  </si>
  <si>
    <t>1. Položka obsahuje:    
 – zhotovení nápisu barvou pomocí šablon vč. podružného materiálu, rozměření, dodání barvy    
a ředidla    
2. Položka neobsahuje:    
 X    
3. Způsob měření:    
Udává se počet kusů kompletní konstrukce nebo práce.</t>
  </si>
  <si>
    <t>743812</t>
  </si>
  <si>
    <t>VÝSTROJ EOV PRO VÝHYBKU  OBLOUKOVOU TVARU 1:9-300, 1:11-300</t>
  </si>
  <si>
    <t>1. Položka obsahuje:  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  
 – technický popis viz. projektová dokumentace    
2. Položka neobsahuje:    
 X    
3. Způsob měření:    
Udává se počet kusů kompletní konstrukce nebo práce.</t>
  </si>
  <si>
    <t>743813</t>
  </si>
  <si>
    <t>VÝSTROJ EOV PRO VÝHYBKU  JEDNODUCHOU TVARU 1:12-500</t>
  </si>
  <si>
    <t>743934</t>
  </si>
  <si>
    <t>ROZVADĚČ EOV - ROZŠÍŘENÍ O VÝVOD PRO JEDNU ZÁKLADNÍ VÝHYBKU S ODDĚLOVACÍMI TRANSFORMÁTORY</t>
  </si>
  <si>
    <t>1. Položka obsahuje:    
 – veškeré příslušenství, zhotovení výrobní dokumentace    
 – technický popis viz. projektová dokumentace    
2. Položka neobsahuje:    
 X    
3. Způsob měření:    
Udává se počet kusů kompletní konstrukce nebo práce.</t>
  </si>
  <si>
    <t>743941</t>
  </si>
  <si>
    <t>ROZVADĚČ EOV/VO OVLÁDACÍ S PC A DOTYKOVOU OBRAZOVKOU - HARDWARE + ZÁKLADNÍ SOFTWARE</t>
  </si>
  <si>
    <t>1. Položka obsahuje:    
 – instalaci rozvaděče včetně softwaru k PLC pro možnost chodu rozvaděče a jeho oživení, zhotovení výrobní dokumentace    
 – technický popis viz. projektová dokumentace    
2. Položka neobsahuje:    
 X    
3. Způsob měření:    
Udává se počet kusů kompletní konstrukce nebo práce.</t>
  </si>
  <si>
    <t>743942</t>
  </si>
  <si>
    <t>ROZVADĚČ EOV/VO OVLÁDACÍ S PC A DOTYKOVOU OBRAZOVKOU - SOFTWARE A PARAMETRIZACE NA 1 KS VÝHYBKY/VĚTVE OSVĚTLENÍ</t>
  </si>
  <si>
    <t>1. Položka obsahuje:    
 – technický popis viz. projektová dokumentace    
2. Položka neobsahuje:    
 X    
3. Způsob měření:    
Udává se počet kusů kompletní konstrukce nebo práce.</t>
  </si>
  <si>
    <t>743961</t>
  </si>
  <si>
    <t>EOV/VO, KLIENTSKÉ PRACOVIŠTĚ - ZÁKLADNÍ SOFTWARE</t>
  </si>
  <si>
    <t>1. Položka obsahuje:    
 – úprava řídícího software rozvaděče i nadřazeného systému    
 – technický popis viz. projektová dokumentace    
2. Položka neobsahuje:    
 X    
3. Způsob měření:    
Udává se počet kusů kompletní konstrukce nebo práce.</t>
  </si>
  <si>
    <t>743962</t>
  </si>
  <si>
    <t>EOV/VO, KLIENTSKÉ PRACOVIŠTĚ - HARDWARE + ZÁKLADNÍ SOFTWARE</t>
  </si>
  <si>
    <t>743Z41</t>
  </si>
  <si>
    <t>DEMONTÁŽ ZAŘÍZENÍ EOV NA VÝHYBCE</t>
  </si>
  <si>
    <t>747</t>
  </si>
  <si>
    <t>Zkoušky, revize a HZS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</si>
  <si>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</si>
  <si>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1. Položka obsahuje:    
 – cenu za vyhotovení dokladu právnickou osobou o silnoproudých zařízeních a vydání průkazu způsobilosti    
2. Položka neobsahuje:    
 X    
3. Způsob měření:    
Udává se počet kusů kompletní konstrukce nebo práce.</t>
  </si>
  <si>
    <t>747541</t>
  </si>
  <si>
    <t>MĚŘENÍ INTENZITY OSVĚTLENÍ INSTALOVANÉHO V ROZSAHU TOHOTO SO/PS</t>
  </si>
  <si>
    <t>1. Položka obsahuje:    
 – cenu za měření dle příslušných norem a předpisů, včetně vystavení protokolu    
2. Položka neobsahuje:    
 X    
3. Způsob měření:    
Udává se počet kusů kompletní konstrukce nebo práce.</t>
  </si>
  <si>
    <t>1. Položka obsahuje:    
 – cenu za práce spojené s uváděním zařízení do provozu, drobné montážní práce v rozvaděčích, koordinaci se zhotoviteli souvisejících zařízení apod.    
2. Položka neobsahuje:    
 X    
3. Způsob měření:    
Udává se čas v hodinách.</t>
  </si>
  <si>
    <t>1. Položka obsahuje:    
 – cenu za dobu kdy je zařízení po individálních zkouškách dáno do provozu s prokázáním technických a kvalitativních parametrů zařízení    
2. Položka neobsahuje:    
 X    
3. Způsob měření:    
Udává se čas v hodinách.</t>
  </si>
  <si>
    <t>1. Položka obsahuje:    
 – cenu za dobu kdy je s funkcí seznamována obsluha zařízení, včetně odevzdání dokumentace skutečného provedení    
2. Položka neobsahuje:    
 X    
3. Způsob měření:    
Udává se čas v hodinách.</t>
  </si>
  <si>
    <t>1. Položka obsahuje:    
 – cenu za manipulace na zařízeních prováděné provozovatelem nutných pro další práce zhotovitele na technologickém souboru    
2. Položka neobsahuje:    
 X    
3. Způsob měření:    
Udává se čas v hodinách.</t>
  </si>
  <si>
    <t>0,5% z ceny SO</t>
  </si>
  <si>
    <t>02940</t>
  </si>
  <si>
    <t>OSTATNÍ POŽADAVKY - VYPRACOVÁNÍ DOKUMENTACE</t>
  </si>
  <si>
    <t>5% z ceny SO, včetně RDS a DSPS+CD</t>
  </si>
  <si>
    <t xml:space="preserve">  SO 30-61</t>
  </si>
  <si>
    <t>Osvětlení nástupiště č.1</t>
  </si>
  <si>
    <t>SO 30-61</t>
  </si>
  <si>
    <t>1. Položka obsahuje:    
 – veškeré příslušentsví    
2. Položka neobsahuje:    
 X    
3. Způsob měření:    
Udává se počet kusů kompletní konstrukce nebo práce.</t>
  </si>
  <si>
    <t>743311</t>
  </si>
  <si>
    <t>VÝLOŽNÍK PRO MONTÁŽ SVÍTIDLA NA STOŽÁR JEDNORAMENNÝ DÉLKA VYLOŽENÍ DO 1 M</t>
  </si>
  <si>
    <t>7434A3</t>
  </si>
  <si>
    <t>SVÍTIDLO DRÁŽNÍ LED ANTIVANDAL, MIN. IP 54, TŘÍDA II, OD 26 DO 45 W, KLASICKÁ MONTÁŽ</t>
  </si>
  <si>
    <t xml:space="preserve">  SO 30-62</t>
  </si>
  <si>
    <t>Osvětlení nástupiště č.2</t>
  </si>
  <si>
    <t>SO 30-62</t>
  </si>
  <si>
    <t>0,4x0,4x1,x4</t>
  </si>
  <si>
    <t>743111</t>
  </si>
  <si>
    <t>OSVĚTLOVACÍ STOŽÁR  SKLOPNÝ ŽÁROVĚ ZINKOVANÝ DÉLKY DO 6 M</t>
  </si>
  <si>
    <t xml:space="preserve">  SO 30-63</t>
  </si>
  <si>
    <t>Osvětlení nástupiště č.3</t>
  </si>
  <si>
    <t>SO 30-63</t>
  </si>
  <si>
    <t>0,4x0,4x1,x7</t>
  </si>
  <si>
    <t xml:space="preserve">  SO 30-64</t>
  </si>
  <si>
    <t>Osvětlení  podchodu</t>
  </si>
  <si>
    <t>SO 30-64</t>
  </si>
  <si>
    <t>OTSKP_2019</t>
  </si>
  <si>
    <t>741</t>
  </si>
  <si>
    <t>Elektroinstalační materiál</t>
  </si>
  <si>
    <t>Viz. Půdorys, TZ</t>
  </si>
  <si>
    <t>Viz. TZ,</t>
  </si>
  <si>
    <t>1. Položka obsahuje:    
 – přípravu podkladu pro osazení    
2. Položka neobsahuje:    
 X    
3. Způsob měření:    
Měří se metr délkový.</t>
  </si>
  <si>
    <t>741122</t>
  </si>
  <si>
    <t>KRABICE (ROZVODKA) INSTALAČNÍ ODBOČNÁ SE SVORKOVNICÍ DO 4 MM2</t>
  </si>
  <si>
    <t>1. Položka obsahuje:    
 – přípravu podkladu pro osazení    
 – veškerý materiál a práce pro upevnění nebo uchycení krabice    
2. Položka neobsahuje:    
 X    
3. Způsob měření:    
Udává se počet kusů kompletní konstrukce nebo práce.</t>
  </si>
  <si>
    <t>741121</t>
  </si>
  <si>
    <t>KRABICE (ROZVODKA) INSTALAČNÍ ODBOČNÁ PRÁZDNÁ</t>
  </si>
  <si>
    <t>741312</t>
  </si>
  <si>
    <t>ZÁSUVKA INSTALAČNÍ JEDNODUCHÁ, NÁSTĚNNÁ VE VYŠŠÍM KRYTÍ - MIN. IP 44</t>
  </si>
  <si>
    <t>Silnoproudé zařízení</t>
  </si>
  <si>
    <t>7434A2</t>
  </si>
  <si>
    <t>SVÍTIDLO DRÁŽNÍ LED ANTIVANDAL, MIN. IP 54, TŘÍDA II, OD 11 DO 25 W, KLASICKÁ MONTÁŽ</t>
  </si>
  <si>
    <t>Viz. Pudorys</t>
  </si>
  <si>
    <t>747212</t>
  </si>
  <si>
    <t>CELKOVÁ PROHLÍDKA, ZKOUŠENÍ, MĚŘENÍ A VYHOTOVENÍ VÝCHOZÍ REVIZNÍ ZPRÁVY, PRO OBJEM IN PŘES 100 DO 500 TIS. KČ</t>
  </si>
  <si>
    <t>E.3.7</t>
  </si>
  <si>
    <t>Ukolejnění kovových konstrukcí</t>
  </si>
  <si>
    <t xml:space="preserve">  SO 30-70</t>
  </si>
  <si>
    <t>SO 30-70</t>
  </si>
  <si>
    <t>74C781</t>
  </si>
  <si>
    <t>PŘIPOJENÍ ZPĚTNÉHO VEDENÍ NA KOLEJNICI BEZ UKONČENÍ LAN</t>
  </si>
  <si>
    <t>viz technická zpráva, polohový plán, KSU a TP</t>
  </si>
  <si>
    <t>MEZIKOLEJOVÁ LANOVÁ PROPOJKA (DO 3 LAN DO DÉLKY 7 M) - DODÁVKA DLE SKUT. POTŘEBY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</si>
  <si>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</t>
  </si>
  <si>
    <t>74C923</t>
  </si>
  <si>
    <t>NEPŘÍMÉ UKOLEJNĚNÍ KONSTRUKCE VŠECH TYPŮ (VČETNĚ VÝZTUŽNÝCH DVOJIC) - 1 VODIČ</t>
  </si>
  <si>
    <t>74C924</t>
  </si>
  <si>
    <t>NEPŘÍMÉ UKOLEJNĚNÍ KONSTRUKCE VŠECH TYPŮ (VČETNĚ VÝZTUŽNÝCH DVOJIC) - 2 VODIČE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</si>
  <si>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</si>
  <si>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</si>
  <si>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</si>
  <si>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74F459</t>
  </si>
  <si>
    <t>DEMONTÁŽ UKOLEJNĚNÍ KONSTRUKCÍ A PODPĚR VČETNĚ UCHYCENÍ A VODIČE</t>
  </si>
  <si>
    <t>74F468</t>
  </si>
  <si>
    <t>DEMONTÁŽ LAN ZV, NV, OV VČETNĚ PROPOJEK A SPOJEK STŘIHÁNÍM</t>
  </si>
  <si>
    <t>POPLATKY ZA LIKVIDACŮ ODPADŮ NEKONTAMINOVANÝCH - 16 02 14  ELEKTROŠROT</t>
  </si>
  <si>
    <t>SO98-98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</si>
  <si>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</si>
  <si>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</si>
  <si>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</si>
  <si>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</si>
  <si>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</si>
  <si>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</si>
  <si>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</si>
  <si>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</si>
  <si>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</si>
  <si>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</si>
  <si>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</si>
  <si>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</si>
  <si>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</si>
  <si>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</si>
  <si>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</si>
  <si>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</si>
  <si>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</si>
  <si>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</si>
  <si>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</si>
  <si>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</si>
  <si>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</si>
  <si>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</si>
  <si>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</si>
  <si>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</si>
  <si>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</si>
  <si>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</si>
  <si>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</si>
  <si>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</si>
  <si>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</si>
  <si>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</si>
  <si>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VSEOB007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</si>
  <si>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</si>
  <si>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</si>
  <si>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</si>
  <si>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</si>
  <si>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VSEOB011</t>
  </si>
  <si>
    <t>Nájmy hrazené zhotovitelem stavby</t>
  </si>
  <si>
    <t>Položka zahrnuje:    
1) Pronájem pozemků za silničním mostem přes Labe ve směru na Děčín po dobu 6 měsíců.  Celková potřebná plocha 308 m2 (pozemky nejsou uvedené v majetkoprávní části, provádí se výkupy). Jedná se o pozemky-m2: 428/1-59, 4168/1-27, 420/3-29, 416-13, 426/2-24, 424/3-24, 419-25, 427-24, 417/5-5, 417/1-14, 414-43, 415/2-18. 4167-3.     
2) Pronájem pozemku města Roudnice nad Labem č.p. 429 o ploše 53 m2 po dobu 6 měsíců.      
3) Pronájem pozemku Povodí Labe, s.p. č.p. 2898/1 o ploše 115 m2 po dobu 6 měsíců.      
4) Pronájem pozemku vlastníka Šikula Jiří č.p. 4313/23 o ploše 32 m2 po dobu 6 měsíců.    
5) Pronájem pozemků ČD a.s. o předpokládané ploše 1469 m2 po dobu 7 měsíců. Pronájem pozemků ČD a.s. o předpokládané ploše 1157 m2 po dobu 14 měsíců. Dle smlouvy mezi ČD, a.s. a Správou železnic, státní organizací.    
Položka nezahrnuje poplatky za nájmy pozemků potřebných pro zařízení staveniště (dle majetkoprávní části), tyto nájmy jsou obsaženy ve vedlejších rozpočtových nákladech.</t>
  </si>
  <si>
    <t>VSEOB017</t>
  </si>
  <si>
    <t>Korozní měření</t>
  </si>
  <si>
    <t>Korozní měření během stavby - 4 body</t>
  </si>
  <si>
    <t>VSEOB020</t>
  </si>
  <si>
    <t>Rekonstrukce římsy a zábradlí na opěrné zdi v celé délce nádraží –přípravné práce</t>
  </si>
  <si>
    <t>v předepsaném rozsahu a počtu dle VTP a ZTP  
Římsa – délka 400 m, nahoře šířka 1,5 m, dole 1,0 m, výška 0,3 m u koleje, 1,0 m vně zdi, konzoly 0,5 x 1,0 m, na konci 0,2 m = 1635  
Zábradlí – trojmadlové, délka 410 m</t>
  </si>
  <si>
    <t>Položka dále zahrnuje:    
1) Geodetické doměření římsy a zábradlí v celé délce.    
2) Geotechnický a stavebnětechnický průzkum zdi a římsy.     
(Jako min. rozsah průzkumu římsy – akustické trasování, které doloží praskliny a případné dutiny v beton konstrukci.)    
3) Biologický průzkum v prostoru římsy a zdi se zaměřením na chráněné druhy ptáků.    
4) Realizační dokumentace pro provedení sanace římsy a zábradlí, vč. zapracování do dokumentace souvisejících PS a SO stavby. Realizační dokumentace bude provedena v BIM (3D model + doplňující negrafické informace).</t>
  </si>
  <si>
    <t>VSEOB021</t>
  </si>
  <si>
    <t>Rekonstrukce římsy na opěrné zdi v celé délce nádraží</t>
  </si>
  <si>
    <t>Sanace celého povrchu římsy, včetně dodávky veškerého materiálu potřebného pro předepsanou úpravu v předepsané kvalitě. Dále nutné vyspravení podkladu, případně zatření spár zdiva a položení vrstvy v předepsané tloušťce.     
Náklady na ztížené podmínky, veškeré pomocné konstrukce (např. lešení, bednění, apod.), náklady spojené s likvidací odpadů, zábory pozemků apod</t>
  </si>
  <si>
    <t>v předepsaném rozsahu a počtu dle VTP a ZTP  
Římsa – délka 400 m, nahoře šířka 1,5 m, dole 1,0 m, výška 0,3 m u koleje, 1,0 m vně zdi, konzoly po 2 m, rozměr 0,5 x 1,0 m, na konci 0,2 m, šířka 0,25 m. Plocha celkem = 1635 m2 
1635=400x(0,3+1,5+1,0+1,0)+(400x1x(0,2+0,5)/2)-200x0,2x0,25</t>
  </si>
  <si>
    <t>Položka dále zahrnuje:    
1) Otryskání římsy. Zahrnuje také očištění ručním způsobem, broušením a předepsaným chemickým způsobem, včetně odklizení vzniklého odpadu a případného očištění přilehlých konstrukcí znečištěných při otryskání    
2) Lešení a podpěrné konstrukce v celé délce římsy a zábradlí.    
3) Veškeré práce spojené se sanací římsy na mostě v km 476, 480, včetně materiálů.    
4) Zajištění a provedení opatření proti úniku znečišťujících látek do ovzduší a do vodního toku v souladu s platnou legislativou    
5) Veškeré další práce plynoucí z technologických předpisů a z platných předpisů.    
6) Dodání čerstvého betonu (betonové směsi) a sanačních materiálů požadované kvality, jeho uložení do požadovaného tvaru při jakékoliv hustotě výztuže, konzistenci čerstvého betonu a způsobu hutnění, ošetření a ochranu betonu, užití potřebných přísad a technologií výroby betonu nebo sanačních materiálů, zřízení pracovních a dilatačních spar, včetně potřebných úprav, výplně, vložek, opracování, očištění a ošetření, bednění požadovaných konstr. (i ztracené) s úpravou dle požadované kvality povrchu betonu, včetně odbedňovacích a odskružovacích prostředků, podpěrné konstr. (skruže) a lešení všech druhů pro bednění, uložení čerstvého betonu, výztuže a doplňkových konstr., vč. požadovaných otvorů, ochranných a bezpečnostních opatření a základů těchto konstrukcí a lešení, vytvoření kotevních čel, kapes, nálitků, a sedel.      
7) Zřízení všech požadovaných otvorů, kapes, výklenků, prostupů, dutin, drážek a pod., vč. ztížení práce a úprav kolem nich.      
8) Úpravy pro osazení výztuže, doplňkových konstrukcí a vybavení. Včetně potřebné výztuže.      
9) Úpravy povrchu pro položení požadované izolace, povlaků a nátěrů, případně vyspravení. Včetně izolace.     
10) Veškeré práce spojené s umístěním požadované izolace. Uvolnění prostoru, bednění, snesení kolejového roštu v potřebné délce, a práce spojené s odstraněním potřebných konstrukcí a práce potřebné k dokončení stavby, pokládka kolejového roštu, doplnění štěrku a pod.     
11) Ztížené práce u kabelových a injektážních trubek a ostatních zařízení osazovaných do betonu.      
12) Konstrukce betonových kloubů, upevnění kotevních prvků a doplňkových konstrukcí.      
13) Nátěry zabraňující soudržnost betonu a bednění.      
14) Výplň, těsnění a tmelení spar a spojů.      
15) Opatření povrchů betonu izolací proti zemní vlhkosti v částech, kde přijdou do styku se zeminou nebo kamenivem.      
16) Zřízení spojovací vrstvy.      
17) Osazení zařízení ochrany konstrukce proti vlivu bludných proudů a související úpravy.    
18) Veškeré náklady na nutné přeložky a ochrany inženýrských sítí.     
19) Veškeré náklady spojené s likvidací odpadů.    
20) Veškerou manipulaci s vybouranou sutí a hmotami včetně uložení na skládku.    
21) Ztížené podmínky způsobené úpravou ZOV     
22) Ochrana hnízdišť a přístupu k hnízdištím netopýrů při stavební činnosti.    
23) Ochrana hnízdišť a přístupu k hnízdištím ptactva při stavební činnosti.    
24) Poplatky za zábor a pronájem přístupových komunikací a pozemků potřebných k realizaci díla.</t>
  </si>
  <si>
    <t>VSEOB022</t>
  </si>
  <si>
    <t>Zábradlí na opěrné zdi v celé délce nádraží</t>
  </si>
  <si>
    <t>Náklady na mechanické a chemické očištění zábradlí, doplnění chybějících částí, odstranění zdeformovaných částí a jejich nahrazení novými díly, včetně spojovacího materiálu, kompletní nátěr – protikorozní ochrana.</t>
  </si>
  <si>
    <t>v předepsaném rozsahu a počtu dle VTP a ZTP  
Zábradlí – trojmadlové, délka 410 m</t>
  </si>
  <si>
    <t>Položka dále zahrnuje:     
1) Výroba, dodávka a osazení doplněných částí trojmadlového zábradlí výšky 1,1 m dle předpisu objednatele MVL 720, včetně spojovacího a kotevního materiálu.    
2) Případné osazení provizorní ochrany proti pádu (zábradlí).    
3) Protikorozní ochrana zábradlí provedena dle předpisu objednatele S5/4.    
4) Veškeré další práce plynoucí z technologických předpisů a z platných předpisů.    
5) Lešení a podpěrné konstrukce v celé délce římsy a zábradlí.    
6) Osazení zařízení ochrany konstrukce proti vlivu bludných proudů a související úpravy.    
7) Veškeré náklady na nutné přeložky a ochrany inženýrských sítí.     
8) Veškeré náklady spojené s likvidací odpadů.    
9) Veškerou manipulaci s vybouranou sutí a hmotami včetně uložení na skládku.    
10) Ztížené podmínky způsobené úpravou ZOV.     
11) Ochrana hnízdišť a přístupu k hnízdištím netopýrů při stavební činnosti.    
12) Ochrana hnízdišť a přístupu k hnízdištím ptactva při stavební činnosti.    
13) Poplatky za zábor a pronájem přístupových komunikací a pozemků potřebných k realizaci díla.</t>
  </si>
  <si>
    <t>Informační model BIM</t>
  </si>
  <si>
    <t>VSEOB023</t>
  </si>
  <si>
    <t>Společné datové prostředí (CDE)</t>
  </si>
  <si>
    <t>Zřízení společného datového prostředí</t>
  </si>
  <si>
    <t>v předepsaném rozsahu dle BIM Protokolu včetně příloh</t>
  </si>
  <si>
    <t>Položka zahrnuje veškeré činnosti které jsou nezbytné k zajištění funkce společného datového prostředí (CDE) dle BIM Protokolu včetně příloh, zejména cílů uvedených v Příloze B - Požadavky zadavatel pro režim BIM (EIR) [cíl s označením 1] a ostatních příloh BIM Protokolu</t>
  </si>
  <si>
    <t>VSEOB024</t>
  </si>
  <si>
    <t>Licence</t>
  </si>
  <si>
    <t>Licence k CDE pro účely Objednatele</t>
  </si>
  <si>
    <t>10 ks</t>
  </si>
  <si>
    <t>Položka zahrnuje dodávku, provozování licencí pro Objednatele, včetně školení a všech souvisejících činností po dobu trvání Díla a do doby jeho řádného předání.</t>
  </si>
  <si>
    <t>VSEOB025</t>
  </si>
  <si>
    <t>Informační model BIM ve stádiu realizace</t>
  </si>
  <si>
    <t>Doplnění informačního modelu BIM pro stádium realizace</t>
  </si>
  <si>
    <t>Položka zahrnuje veškeré činnosti které jsou nezbytné k vytvoření Informačního modelu BIM pro stádium realizace dle BIM Protokolu včetně příloh, zejména cílů uvedených v Příloze B [cílů s označením 2, 3 a 7]- Požadavky zadavatel pro režim BIM (EIR) a ostatních příloh BIM Protokolu</t>
  </si>
  <si>
    <t>VSEOB026</t>
  </si>
  <si>
    <t>Informační model BIM dokumentace DSPS</t>
  </si>
  <si>
    <t>Informačního modelu BIM skutečného provedení stavby</t>
  </si>
  <si>
    <t>Položka zahrnuje veškeré činnosti které jsou nezbytné k vytvoření Informačního modelu BIM dokumentace skutečného provedení stavby dle BIM Protokolu včetně příloh, zejména cílů uvedených v Příloze B [cílů s označením 2, 3 a 7]- Požadavky zadavatel pro režim BIM (EIR) a ostatních příloh BIM Protokolu</t>
  </si>
  <si>
    <t>VSEOB027</t>
  </si>
  <si>
    <t>Prověření cílů souvisejících s imlementace procesu BIM</t>
  </si>
  <si>
    <t>Doplňující cíle ve vazbě na implementaci procesu BIM</t>
  </si>
  <si>
    <t>Položka zahrnuje veškeré činnosti a dokumenty, které jsou požadované, jako související  dle BIM Protokolu včetně příloh, zejména cílů uvedených v Příloze B [cílů s označením 5 a 6]- Požadavky zadavatel pro režim BIM (EIR) a ostatních příloh BIM Protokolu. Zprávy a dokumenty budou předané v elektronické formě a písemné formě v počtu dvou paré.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</si>
</sst>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styles" Target="styles.xml" /><Relationship Id="rId40" Type="http://schemas.openxmlformats.org/officeDocument/2006/relationships/sharedStrings" Target="sharedStrings.xml" /><Relationship Id="rId4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0+C10+C12+C18+C20+C23+C26+C30+C34+C36+C39+C49+C51+C57+C59</f>
      </c>
    </row>
    <row r="7" spans="2:3" ht="12.75" customHeight="1">
      <c r="B7" s="8" t="s">
        <v>7</v>
      </c>
      <c s="10">
        <f>0+E10+E12+E18+E20+E23+E26+E30+E34+E36+E39+E49+E51+E57+E59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10-10'!K8+'PS 10-10'!M8</f>
      </c>
      <c s="14">
        <f>C11*0.21</f>
      </c>
      <c s="14">
        <f>C11+D11</f>
      </c>
      <c s="13">
        <f>'PS 10-10'!T7</f>
      </c>
    </row>
    <row r="12" spans="1:6" ht="12.75">
      <c r="A12" s="11" t="s">
        <v>365</v>
      </c>
      <c s="12" t="s">
        <v>366</v>
      </c>
      <c s="14">
        <f>0+C13+C14+C15+C16+C17</f>
      </c>
      <c s="14">
        <f>C12*0.21</f>
      </c>
      <c s="14">
        <f>0+E13+E14+E15+E16+E17</f>
      </c>
      <c s="13">
        <f>0+F13+F14+F15+F16+F17</f>
      </c>
    </row>
    <row r="13" spans="1:6" ht="12.75">
      <c r="A13" s="11" t="s">
        <v>367</v>
      </c>
      <c s="12" t="s">
        <v>368</v>
      </c>
      <c s="14">
        <f>'PS 20-10'!K8+'PS 20-10'!M8</f>
      </c>
      <c s="14">
        <f>C13*0.21</f>
      </c>
      <c s="14">
        <f>C13+D13</f>
      </c>
      <c s="13">
        <f>'PS 20-10'!T7</f>
      </c>
    </row>
    <row r="14" spans="1:6" ht="12.75">
      <c r="A14" s="11" t="s">
        <v>577</v>
      </c>
      <c s="12" t="s">
        <v>578</v>
      </c>
      <c s="14">
        <f>'PS 20-20'!K8+'PS 20-20'!M8</f>
      </c>
      <c s="14">
        <f>C14*0.21</f>
      </c>
      <c s="14">
        <f>C14+D14</f>
      </c>
      <c s="13">
        <f>'PS 20-20'!T7</f>
      </c>
    </row>
    <row r="15" spans="1:6" ht="12.75">
      <c r="A15" s="11" t="s">
        <v>693</v>
      </c>
      <c s="12" t="s">
        <v>694</v>
      </c>
      <c s="14">
        <f>'PS 20-30'!K8+'PS 20-30'!M8</f>
      </c>
      <c s="14">
        <f>C15*0.21</f>
      </c>
      <c s="14">
        <f>C15+D15</f>
      </c>
      <c s="13">
        <f>'PS 20-30'!T7</f>
      </c>
    </row>
    <row r="16" spans="1:6" ht="12.75">
      <c r="A16" s="11" t="s">
        <v>800</v>
      </c>
      <c s="12" t="s">
        <v>801</v>
      </c>
      <c s="14">
        <f>'PS 20-31'!K8+'PS 20-31'!M8</f>
      </c>
      <c s="14">
        <f>C16*0.21</f>
      </c>
      <c s="14">
        <f>C16+D16</f>
      </c>
      <c s="13">
        <f>'PS 20-31'!T7</f>
      </c>
    </row>
    <row r="17" spans="1:6" ht="12.75">
      <c r="A17" s="11" t="s">
        <v>909</v>
      </c>
      <c s="12" t="s">
        <v>910</v>
      </c>
      <c s="14">
        <f>'PS 20-32'!K8+'PS 20-32'!M8</f>
      </c>
      <c s="14">
        <f>C17*0.21</f>
      </c>
      <c s="14">
        <f>C17+D17</f>
      </c>
      <c s="13">
        <f>'PS 20-32'!T7</f>
      </c>
    </row>
    <row r="18" spans="1:6" ht="12.75">
      <c r="A18" s="11" t="s">
        <v>1264</v>
      </c>
      <c s="12" t="s">
        <v>1265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1266</v>
      </c>
      <c s="12" t="s">
        <v>1267</v>
      </c>
      <c s="14">
        <f>'PS 40-10'!K8+'PS 40-10'!M8</f>
      </c>
      <c s="14">
        <f>C19*0.21</f>
      </c>
      <c s="14">
        <f>C19+D19</f>
      </c>
      <c s="13">
        <f>'PS 40-10'!T7</f>
      </c>
    </row>
    <row r="20" spans="1:6" ht="12.75">
      <c r="A20" s="11" t="s">
        <v>1295</v>
      </c>
      <c s="12" t="s">
        <v>1296</v>
      </c>
      <c s="14">
        <f>0+C21+C22</f>
      </c>
      <c s="14">
        <f>C20*0.21</f>
      </c>
      <c s="14">
        <f>0+E21+E22</f>
      </c>
      <c s="13">
        <f>0+F21+F22</f>
      </c>
    </row>
    <row r="21" spans="1:6" ht="12.75">
      <c r="A21" s="11" t="s">
        <v>1297</v>
      </c>
      <c s="12" t="s">
        <v>1296</v>
      </c>
      <c s="14">
        <f>'SO 10-10.1'!K8+'SO 10-10.1'!M8</f>
      </c>
      <c s="14">
        <f>C21*0.21</f>
      </c>
      <c s="14">
        <f>C21+D21</f>
      </c>
      <c s="13">
        <f>'SO 10-10.1'!T7</f>
      </c>
    </row>
    <row r="22" spans="1:6" ht="12.75">
      <c r="A22" s="11" t="s">
        <v>1569</v>
      </c>
      <c s="12" t="s">
        <v>1570</v>
      </c>
      <c s="14">
        <f>'SO 10-10.2'!K8+'SO 10-10.2'!M8</f>
      </c>
      <c s="14">
        <f>C22*0.21</f>
      </c>
      <c s="14">
        <f>C22+D22</f>
      </c>
      <c s="13">
        <f>'SO 10-10.2'!T7</f>
      </c>
    </row>
    <row r="23" spans="1:6" ht="12.75">
      <c r="A23" s="11" t="s">
        <v>1581</v>
      </c>
      <c s="12" t="s">
        <v>1582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1583</v>
      </c>
      <c s="12" t="s">
        <v>1582</v>
      </c>
      <c s="14">
        <f>'SO 10-11'!K8+'SO 10-11'!M8</f>
      </c>
      <c s="14">
        <f>C24*0.21</f>
      </c>
      <c s="14">
        <f>C24+D24</f>
      </c>
      <c s="13">
        <f>'SO 10-11'!T7</f>
      </c>
    </row>
    <row r="25" spans="1:6" ht="12.75">
      <c r="A25" s="11" t="s">
        <v>1741</v>
      </c>
      <c s="12" t="s">
        <v>1742</v>
      </c>
      <c s="14">
        <f>'SO 10-11.1'!K8+'SO 10-11.1'!M8</f>
      </c>
      <c s="14">
        <f>C25*0.21</f>
      </c>
      <c s="14">
        <f>C25+D25</f>
      </c>
      <c s="13">
        <f>'SO 10-11.1'!T7</f>
      </c>
    </row>
    <row r="26" spans="1:6" ht="12.75">
      <c r="A26" s="11" t="s">
        <v>1815</v>
      </c>
      <c s="12" t="s">
        <v>1816</v>
      </c>
      <c s="14">
        <f>0+C27+C28+C29</f>
      </c>
      <c s="14">
        <f>C26*0.21</f>
      </c>
      <c s="14">
        <f>0+E27+E28+E29</f>
      </c>
      <c s="13">
        <f>0+F27+F28+F29</f>
      </c>
    </row>
    <row r="27" spans="1:6" ht="12.75">
      <c r="A27" s="11" t="s">
        <v>1817</v>
      </c>
      <c s="12" t="s">
        <v>1818</v>
      </c>
      <c s="14">
        <f>'SO 10-20'!K8+'SO 10-20'!M8</f>
      </c>
      <c s="14">
        <f>C27*0.21</f>
      </c>
      <c s="14">
        <f>C27+D27</f>
      </c>
      <c s="13">
        <f>'SO 10-20'!T7</f>
      </c>
    </row>
    <row r="28" spans="1:6" ht="12.75">
      <c r="A28" s="11" t="s">
        <v>2026</v>
      </c>
      <c s="12" t="s">
        <v>2027</v>
      </c>
      <c s="14">
        <f>'SO 10-21'!K8+'SO 10-21'!M8</f>
      </c>
      <c s="14">
        <f>C28*0.21</f>
      </c>
      <c s="14">
        <f>C28+D28</f>
      </c>
      <c s="13">
        <f>'SO 10-21'!T7</f>
      </c>
    </row>
    <row r="29" spans="1:6" ht="12.75">
      <c r="A29" s="11" t="s">
        <v>2092</v>
      </c>
      <c s="12" t="s">
        <v>2093</v>
      </c>
      <c s="14">
        <f>'SO 10-22'!K8+'SO 10-22'!M8</f>
      </c>
      <c s="14">
        <f>C29*0.21</f>
      </c>
      <c s="14">
        <f>C29+D29</f>
      </c>
      <c s="13">
        <f>'SO 10-22'!T7</f>
      </c>
    </row>
    <row r="30" spans="1:6" ht="12.75">
      <c r="A30" s="11" t="s">
        <v>2180</v>
      </c>
      <c s="12" t="s">
        <v>2181</v>
      </c>
      <c s="14">
        <f>0+C31+C32+C33</f>
      </c>
      <c s="14">
        <f>C30*0.21</f>
      </c>
      <c s="14">
        <f>0+E31+E32+E33</f>
      </c>
      <c s="13">
        <f>0+F31+F32+F33</f>
      </c>
    </row>
    <row r="31" spans="1:6" ht="12.75">
      <c r="A31" s="11" t="s">
        <v>2182</v>
      </c>
      <c s="12" t="s">
        <v>2183</v>
      </c>
      <c s="14">
        <f>'SO 10-40'!K8+'SO 10-40'!M8</f>
      </c>
      <c s="14">
        <f>C31*0.21</f>
      </c>
      <c s="14">
        <f>C31+D31</f>
      </c>
      <c s="13">
        <f>'SO 10-40'!T7</f>
      </c>
    </row>
    <row r="32" spans="1:6" ht="12.75">
      <c r="A32" s="11" t="s">
        <v>2438</v>
      </c>
      <c s="12" t="s">
        <v>2439</v>
      </c>
      <c s="14">
        <f>'SO 10-40.1'!K8+'SO 10-40.1'!M8</f>
      </c>
      <c s="14">
        <f>C32*0.21</f>
      </c>
      <c s="14">
        <f>C32+D32</f>
      </c>
      <c s="13">
        <f>'SO 10-40.1'!T7</f>
      </c>
    </row>
    <row r="33" spans="1:6" ht="12.75">
      <c r="A33" s="11" t="s">
        <v>2667</v>
      </c>
      <c s="12" t="s">
        <v>2668</v>
      </c>
      <c s="14">
        <f>'SO 10-41'!K8+'SO 10-41'!M8</f>
      </c>
      <c s="14">
        <f>C33*0.21</f>
      </c>
      <c s="14">
        <f>C33+D33</f>
      </c>
      <c s="13">
        <f>'SO 10-41'!T7</f>
      </c>
    </row>
    <row r="34" spans="1:6" ht="12.75">
      <c r="A34" s="11" t="s">
        <v>2770</v>
      </c>
      <c s="12" t="s">
        <v>2771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2772</v>
      </c>
      <c s="12" t="s">
        <v>2773</v>
      </c>
      <c s="14">
        <f>'SO 10-11.2'!K8+'SO 10-11.2'!M8</f>
      </c>
      <c s="14">
        <f>C35*0.21</f>
      </c>
      <c s="14">
        <f>C35+D35</f>
      </c>
      <c s="13">
        <f>'SO 10-11.2'!T7</f>
      </c>
    </row>
    <row r="36" spans="1:6" ht="12.75">
      <c r="A36" s="11" t="s">
        <v>2826</v>
      </c>
      <c s="12" t="s">
        <v>2827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2828</v>
      </c>
      <c s="12" t="s">
        <v>2829</v>
      </c>
      <c s="14">
        <f>'SO 10-90'!K8+'SO 10-90'!M8</f>
      </c>
      <c s="14">
        <f>C37*0.21</f>
      </c>
      <c s="14">
        <f>C37+D37</f>
      </c>
      <c s="13">
        <f>'SO 10-90'!T7</f>
      </c>
    </row>
    <row r="38" spans="1:6" ht="12.75">
      <c r="A38" s="11" t="s">
        <v>2955</v>
      </c>
      <c s="12" t="s">
        <v>2956</v>
      </c>
      <c s="14">
        <f>'SO 10-90.1'!K8+'SO 10-90.1'!M8</f>
      </c>
      <c s="14">
        <f>C38*0.21</f>
      </c>
      <c s="14">
        <f>C38+D38</f>
      </c>
      <c s="13">
        <f>'SO 10-90.1'!T7</f>
      </c>
    </row>
    <row r="39" spans="1:6" ht="12.75">
      <c r="A39" s="11" t="s">
        <v>3189</v>
      </c>
      <c s="12" t="s">
        <v>3190</v>
      </c>
      <c s="14">
        <f>0+C40+C41+C42+C43+C44+C45+C46+C47+C48</f>
      </c>
      <c s="14">
        <f>C39*0.21</f>
      </c>
      <c s="14">
        <f>0+E40+E41+E42+E43+E44+E45+E46+E47+E48</f>
      </c>
      <c s="13">
        <f>0+F40+F41+F42+F43+F44+F45+F46+F47+F48</f>
      </c>
    </row>
    <row r="40" spans="1:6" ht="12.75">
      <c r="A40" s="11" t="s">
        <v>3191</v>
      </c>
      <c s="12" t="s">
        <v>3192</v>
      </c>
      <c s="14">
        <f>'SO 20-10'!K8+'SO 20-10'!M8</f>
      </c>
      <c s="14">
        <f>C40*0.21</f>
      </c>
      <c s="14">
        <f>C40+D40</f>
      </c>
      <c s="13">
        <f>'SO 20-10'!T7</f>
      </c>
    </row>
    <row r="41" spans="1:6" ht="12.75">
      <c r="A41" s="11" t="s">
        <v>3652</v>
      </c>
      <c s="12" t="s">
        <v>3653</v>
      </c>
      <c s="14">
        <f>'SO 20-11'!K8+'SO 20-11'!M8</f>
      </c>
      <c s="14">
        <f>C41*0.21</f>
      </c>
      <c s="14">
        <f>C41+D41</f>
      </c>
      <c s="13">
        <f>'SO 20-11'!T7</f>
      </c>
    </row>
    <row r="42" spans="1:6" ht="12.75">
      <c r="A42" s="11" t="s">
        <v>3780</v>
      </c>
      <c s="12" t="s">
        <v>3781</v>
      </c>
      <c s="14">
        <f>'SO 20-20.01'!K8+'SO 20-20.01'!M8</f>
      </c>
      <c s="14">
        <f>C42*0.21</f>
      </c>
      <c s="14">
        <f>C42+D42</f>
      </c>
      <c s="13">
        <f>'SO 20-20.01'!T7</f>
      </c>
    </row>
    <row r="43" spans="1:6" ht="12.75">
      <c r="A43" s="11" t="s">
        <v>3846</v>
      </c>
      <c s="12" t="s">
        <v>3847</v>
      </c>
      <c s="14">
        <f>'SO 20-20.02'!K8+'SO 20-20.02'!M8</f>
      </c>
      <c s="14">
        <f>C43*0.21</f>
      </c>
      <c s="14">
        <f>C43+D43</f>
      </c>
      <c s="13">
        <f>'SO 20-20.02'!T7</f>
      </c>
    </row>
    <row r="44" spans="1:6" ht="12.75">
      <c r="A44" s="11" t="s">
        <v>3879</v>
      </c>
      <c s="12" t="s">
        <v>3880</v>
      </c>
      <c s="14">
        <f>'SO 20-20.03'!K8+'SO 20-20.03'!M8</f>
      </c>
      <c s="14">
        <f>C44*0.21</f>
      </c>
      <c s="14">
        <f>C44+D44</f>
      </c>
      <c s="13">
        <f>'SO 20-20.03'!T7</f>
      </c>
    </row>
    <row r="45" spans="1:6" ht="12.75">
      <c r="A45" s="11" t="s">
        <v>3921</v>
      </c>
      <c s="12" t="s">
        <v>3922</v>
      </c>
      <c s="14">
        <f>'SO 20-20.1'!K8+'SO 20-20.1'!M8</f>
      </c>
      <c s="14">
        <f>C45*0.21</f>
      </c>
      <c s="14">
        <f>C45+D45</f>
      </c>
      <c s="13">
        <f>'SO 20-20.1'!T7</f>
      </c>
    </row>
    <row r="46" spans="1:6" ht="12.75">
      <c r="A46" s="11" t="s">
        <v>3992</v>
      </c>
      <c s="12" t="s">
        <v>3993</v>
      </c>
      <c s="14">
        <f>'SO 20-20.2'!K8+'SO 20-20.2'!M8</f>
      </c>
      <c s="14">
        <f>C46*0.21</f>
      </c>
      <c s="14">
        <f>C46+D46</f>
      </c>
      <c s="13">
        <f>'SO 20-20.2'!T7</f>
      </c>
    </row>
    <row r="47" spans="1:6" ht="12.75">
      <c r="A47" s="11" t="s">
        <v>4110</v>
      </c>
      <c s="12" t="s">
        <v>4111</v>
      </c>
      <c s="14">
        <f>'SO 20-40'!K8+'SO 20-40'!M8</f>
      </c>
      <c s="14">
        <f>C47*0.21</f>
      </c>
      <c s="14">
        <f>C47+D47</f>
      </c>
      <c s="13">
        <f>'SO 20-40'!T7</f>
      </c>
    </row>
    <row r="48" spans="1:6" ht="12.75">
      <c r="A48" s="11" t="s">
        <v>4192</v>
      </c>
      <c s="12" t="s">
        <v>4193</v>
      </c>
      <c s="14">
        <f>'SO 20-50'!K8+'SO 20-50'!M8</f>
      </c>
      <c s="14">
        <f>C48*0.21</f>
      </c>
      <c s="14">
        <f>C48+D48</f>
      </c>
      <c s="13">
        <f>'SO 20-50'!T7</f>
      </c>
    </row>
    <row r="49" spans="1:6" ht="12.75">
      <c r="A49" s="11" t="s">
        <v>4290</v>
      </c>
      <c s="12" t="s">
        <v>4291</v>
      </c>
      <c s="14">
        <f>0+C50</f>
      </c>
      <c s="14">
        <f>C49*0.21</f>
      </c>
      <c s="14">
        <f>0+E50</f>
      </c>
      <c s="13">
        <f>0+F50</f>
      </c>
    </row>
    <row r="50" spans="1:6" ht="12.75">
      <c r="A50" s="11" t="s">
        <v>4292</v>
      </c>
      <c s="12" t="s">
        <v>4293</v>
      </c>
      <c s="14">
        <f>'SO 30-10'!K8+'SO 30-10'!M8</f>
      </c>
      <c s="14">
        <f>C50*0.21</f>
      </c>
      <c s="14">
        <f>C50+D50</f>
      </c>
      <c s="13">
        <f>'SO 30-10'!T7</f>
      </c>
    </row>
    <row r="51" spans="1:6" ht="12.75">
      <c r="A51" s="11" t="s">
        <v>4495</v>
      </c>
      <c s="12" t="s">
        <v>4496</v>
      </c>
      <c s="14">
        <f>0+C52+C53+C54+C55+C56</f>
      </c>
      <c s="14">
        <f>C51*0.21</f>
      </c>
      <c s="14">
        <f>0+E52+E53+E54+E55+E56</f>
      </c>
      <c s="13">
        <f>0+F52+F53+F54+F55+F56</f>
      </c>
    </row>
    <row r="52" spans="1:6" ht="12.75">
      <c r="A52" s="11" t="s">
        <v>4497</v>
      </c>
      <c s="12" t="s">
        <v>4498</v>
      </c>
      <c s="14">
        <f>'SO 30-60'!K8+'SO 30-60'!M8</f>
      </c>
      <c s="14">
        <f>C52*0.21</f>
      </c>
      <c s="14">
        <f>C52+D52</f>
      </c>
      <c s="13">
        <f>'SO 30-60'!T7</f>
      </c>
    </row>
    <row r="53" spans="1:6" ht="12.75">
      <c r="A53" s="11" t="s">
        <v>4650</v>
      </c>
      <c s="12" t="s">
        <v>4651</v>
      </c>
      <c s="14">
        <f>'SO 30-61'!K8+'SO 30-61'!M8</f>
      </c>
      <c s="14">
        <f>C53*0.21</f>
      </c>
      <c s="14">
        <f>C53+D53</f>
      </c>
      <c s="13">
        <f>'SO 30-61'!T7</f>
      </c>
    </row>
    <row r="54" spans="1:6" ht="12.75">
      <c r="A54" s="11" t="s">
        <v>4658</v>
      </c>
      <c s="12" t="s">
        <v>4659</v>
      </c>
      <c s="14">
        <f>'SO 30-62'!K8+'SO 30-62'!M8</f>
      </c>
      <c s="14">
        <f>C54*0.21</f>
      </c>
      <c s="14">
        <f>C54+D54</f>
      </c>
      <c s="13">
        <f>'SO 30-62'!T7</f>
      </c>
    </row>
    <row r="55" spans="1:6" ht="12.75">
      <c r="A55" s="11" t="s">
        <v>4664</v>
      </c>
      <c s="12" t="s">
        <v>4665</v>
      </c>
      <c s="14">
        <f>'SO 30-63'!K8+'SO 30-63'!M8</f>
      </c>
      <c s="14">
        <f>C55*0.21</f>
      </c>
      <c s="14">
        <f>C55+D55</f>
      </c>
      <c s="13">
        <f>'SO 30-63'!T7</f>
      </c>
    </row>
    <row r="56" spans="1:6" ht="12.75">
      <c r="A56" s="11" t="s">
        <v>4668</v>
      </c>
      <c s="12" t="s">
        <v>4669</v>
      </c>
      <c s="14">
        <f>'SO 30-64'!K8+'SO 30-64'!M8</f>
      </c>
      <c s="14">
        <f>C56*0.21</f>
      </c>
      <c s="14">
        <f>C56+D56</f>
      </c>
      <c s="13">
        <f>'SO 30-64'!T7</f>
      </c>
    </row>
    <row r="57" spans="1:6" ht="12.75">
      <c r="A57" s="11" t="s">
        <v>4690</v>
      </c>
      <c s="12" t="s">
        <v>4691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4692</v>
      </c>
      <c s="12" t="s">
        <v>4691</v>
      </c>
      <c s="14">
        <f>'SO 30-70'!K8+'SO 30-70'!M8</f>
      </c>
      <c s="14">
        <f>C58*0.21</f>
      </c>
      <c s="14">
        <f>C58+D58</f>
      </c>
      <c s="13">
        <f>'SO 30-70'!T7</f>
      </c>
    </row>
    <row r="59" spans="1:6" ht="12.75">
      <c r="A59" s="11" t="s">
        <v>4711</v>
      </c>
      <c s="12" t="s">
        <v>4712</v>
      </c>
      <c s="14">
        <f>0+C60</f>
      </c>
      <c s="14">
        <f>C59*0.21</f>
      </c>
      <c s="14">
        <f>0+E60</f>
      </c>
      <c s="13">
        <f>0+F60</f>
      </c>
    </row>
    <row r="60" spans="1:6" ht="12.75">
      <c r="A60" s="11" t="s">
        <v>4713</v>
      </c>
      <c s="12" t="s">
        <v>4712</v>
      </c>
      <c s="14">
        <f>'SO 98-98'!K8+'SO 98-98'!M8</f>
      </c>
      <c s="14">
        <f>C60*0.21</f>
      </c>
      <c s="14">
        <f>C60+D60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1295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1295</v>
      </c>
      <c r="E4" s="26" t="s">
        <v>1296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COUNTIFS(L8:L19,"=0",A8:A19,"P")+COUNTIFS(L8:L19,"",A8:A19,"P")+SUM(Q8:Q19)</f>
      </c>
    </row>
    <row r="8" spans="1:13" ht="12.75">
      <c r="A8" t="s">
        <v>44</v>
      </c>
      <c r="C8" s="28" t="s">
        <v>1571</v>
      </c>
      <c r="E8" s="30" t="s">
        <v>1570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212</v>
      </c>
      <c r="E9" s="33" t="s">
        <v>1337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1341</v>
      </c>
      <c s="35" t="s">
        <v>5</v>
      </c>
      <c s="6" t="s">
        <v>1342</v>
      </c>
      <c s="36" t="s">
        <v>83</v>
      </c>
      <c s="37">
        <v>29.961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56</v>
      </c>
      <c r="E12" s="40" t="s">
        <v>1572</v>
      </c>
    </row>
    <row r="13" spans="1:5" ht="12.75">
      <c r="A13" t="s">
        <v>58</v>
      </c>
      <c r="E13" s="39" t="s">
        <v>1304</v>
      </c>
    </row>
    <row r="14" spans="1:13" ht="12.75">
      <c r="A14" t="s">
        <v>46</v>
      </c>
      <c r="C14" s="31" t="s">
        <v>1573</v>
      </c>
      <c r="E14" s="33" t="s">
        <v>1574</v>
      </c>
      <c r="J14" s="32">
        <f>0</f>
      </c>
      <c s="32">
        <f>0</f>
      </c>
      <c s="32">
        <f>0+L15+L19</f>
      </c>
      <c s="32">
        <f>0+M15+M19</f>
      </c>
    </row>
    <row r="15" spans="1:16" ht="25.5">
      <c r="A15" t="s">
        <v>49</v>
      </c>
      <c s="34" t="s">
        <v>47</v>
      </c>
      <c s="34" t="s">
        <v>1575</v>
      </c>
      <c s="35" t="s">
        <v>5</v>
      </c>
      <c s="6" t="s">
        <v>1576</v>
      </c>
      <c s="36" t="s">
        <v>93</v>
      </c>
      <c s="37">
        <v>1797.492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1577</v>
      </c>
    </row>
    <row r="18" spans="1:5" ht="12.75">
      <c r="A18" t="s">
        <v>58</v>
      </c>
      <c r="E18" s="39" t="s">
        <v>59</v>
      </c>
    </row>
    <row r="19" spans="1:16" ht="25.5">
      <c r="A19" t="s">
        <v>49</v>
      </c>
      <c s="34" t="s">
        <v>27</v>
      </c>
      <c s="34" t="s">
        <v>1578</v>
      </c>
      <c s="35" t="s">
        <v>5</v>
      </c>
      <c s="6" t="s">
        <v>1579</v>
      </c>
      <c s="36" t="s">
        <v>93</v>
      </c>
      <c s="37">
        <v>199.919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56</v>
      </c>
      <c r="E21" s="40" t="s">
        <v>1580</v>
      </c>
    </row>
    <row r="22" spans="1:5" ht="12.75">
      <c r="A22" t="s">
        <v>58</v>
      </c>
      <c r="E2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1581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1581</v>
      </c>
      <c r="E4" s="26" t="s">
        <v>1582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1584</v>
      </c>
      <c r="E8" s="30" t="s">
        <v>1582</v>
      </c>
      <c r="J8" s="29">
        <f>0+J9+J22+J43+J60+J73+J82+J111+J128+J149+J154+J159+J184+J189</f>
      </c>
      <c s="29">
        <f>0+K9+K22+K43+K60+K73+K82+K111+K128+K149+K154+K159+K184+K189</f>
      </c>
      <c s="29">
        <f>0+L9+L22+L43+L60+L73+L82+L111+L128+L149+L154+L159+L184+L189</f>
      </c>
      <c s="29">
        <f>0+M9+M22+M43+M60+M73+M82+M111+M128+M149+M154+M159+M184+M189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565</v>
      </c>
      <c s="35" t="s">
        <v>5</v>
      </c>
      <c s="6" t="s">
        <v>566</v>
      </c>
      <c s="36" t="s">
        <v>52</v>
      </c>
      <c s="37">
        <v>6486.851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56</v>
      </c>
      <c r="E12" s="40" t="s">
        <v>1585</v>
      </c>
    </row>
    <row r="13" spans="1:5" ht="12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570</v>
      </c>
      <c s="36" t="s">
        <v>52</v>
      </c>
      <c s="37">
        <v>208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51">
      <c r="A16" s="35" t="s">
        <v>56</v>
      </c>
      <c r="E16" s="40" t="s">
        <v>1586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1587</v>
      </c>
      <c s="35" t="s">
        <v>5</v>
      </c>
      <c s="6" t="s">
        <v>1588</v>
      </c>
      <c s="36" t="s">
        <v>1589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56</v>
      </c>
      <c r="E20" s="40" t="s">
        <v>1590</v>
      </c>
    </row>
    <row r="21" spans="1:5" ht="12.75">
      <c r="A21" t="s">
        <v>58</v>
      </c>
      <c r="E21" s="39" t="s">
        <v>1591</v>
      </c>
    </row>
    <row r="22" spans="1:13" ht="12.75">
      <c r="A22" t="s">
        <v>46</v>
      </c>
      <c r="C22" s="31" t="s">
        <v>90</v>
      </c>
      <c r="E22" s="33" t="s">
        <v>1592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64</v>
      </c>
      <c s="34" t="s">
        <v>1593</v>
      </c>
      <c s="35" t="s">
        <v>5</v>
      </c>
      <c s="6" t="s">
        <v>1594</v>
      </c>
      <c s="36" t="s">
        <v>83</v>
      </c>
      <c s="37">
        <v>718.228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1595</v>
      </c>
    </row>
    <row r="26" spans="1:5" ht="12.75">
      <c r="A26" t="s">
        <v>58</v>
      </c>
      <c r="E26" s="39" t="s">
        <v>59</v>
      </c>
    </row>
    <row r="27" spans="1:16" ht="12.75">
      <c r="A27" t="s">
        <v>49</v>
      </c>
      <c s="34" t="s">
        <v>67</v>
      </c>
      <c s="34" t="s">
        <v>1596</v>
      </c>
      <c s="35" t="s">
        <v>5</v>
      </c>
      <c s="6" t="s">
        <v>1597</v>
      </c>
      <c s="36" t="s">
        <v>83</v>
      </c>
      <c s="37">
        <v>3006.686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38.25">
      <c r="A29" s="35" t="s">
        <v>56</v>
      </c>
      <c r="E29" s="40" t="s">
        <v>1598</v>
      </c>
    </row>
    <row r="30" spans="1:5" ht="12.75">
      <c r="A30" t="s">
        <v>58</v>
      </c>
      <c r="E30" s="39" t="s">
        <v>59</v>
      </c>
    </row>
    <row r="31" spans="1:16" ht="12.75">
      <c r="A31" t="s">
        <v>49</v>
      </c>
      <c s="34" t="s">
        <v>70</v>
      </c>
      <c s="34" t="s">
        <v>1599</v>
      </c>
      <c s="35" t="s">
        <v>5</v>
      </c>
      <c s="6" t="s">
        <v>1600</v>
      </c>
      <c s="36" t="s">
        <v>83</v>
      </c>
      <c s="37">
        <v>12026.744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56</v>
      </c>
      <c r="E33" s="40" t="s">
        <v>1601</v>
      </c>
    </row>
    <row r="34" spans="1:5" ht="25.5">
      <c r="A34" t="s">
        <v>58</v>
      </c>
      <c r="E34" s="39" t="s">
        <v>1602</v>
      </c>
    </row>
    <row r="35" spans="1:16" ht="12.75">
      <c r="A35" t="s">
        <v>49</v>
      </c>
      <c s="34" t="s">
        <v>73</v>
      </c>
      <c s="34" t="s">
        <v>1603</v>
      </c>
      <c s="35" t="s">
        <v>5</v>
      </c>
      <c s="6" t="s">
        <v>1604</v>
      </c>
      <c s="36" t="s">
        <v>93</v>
      </c>
      <c s="37">
        <v>817.9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1605</v>
      </c>
    </row>
    <row r="38" spans="1:5" ht="25.5">
      <c r="A38" t="s">
        <v>58</v>
      </c>
      <c r="E38" s="39" t="s">
        <v>1602</v>
      </c>
    </row>
    <row r="39" spans="1:16" ht="12.75">
      <c r="A39" t="s">
        <v>49</v>
      </c>
      <c s="34" t="s">
        <v>76</v>
      </c>
      <c s="34" t="s">
        <v>1606</v>
      </c>
      <c s="35" t="s">
        <v>5</v>
      </c>
      <c s="6" t="s">
        <v>1607</v>
      </c>
      <c s="36" t="s">
        <v>100</v>
      </c>
      <c s="37">
        <v>21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1608</v>
      </c>
    </row>
    <row r="42" spans="1:5" ht="25.5">
      <c r="A42" t="s">
        <v>58</v>
      </c>
      <c r="E42" s="39" t="s">
        <v>1602</v>
      </c>
    </row>
    <row r="43" spans="1:13" ht="12.75">
      <c r="A43" t="s">
        <v>46</v>
      </c>
      <c r="C43" s="31" t="s">
        <v>94</v>
      </c>
      <c r="E43" s="33" t="s">
        <v>1609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80</v>
      </c>
      <c s="34" t="s">
        <v>1610</v>
      </c>
      <c s="35" t="s">
        <v>5</v>
      </c>
      <c s="6" t="s">
        <v>1611</v>
      </c>
      <c s="36" t="s">
        <v>83</v>
      </c>
      <c s="37">
        <v>495.45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51">
      <c r="A46" s="35" t="s">
        <v>56</v>
      </c>
      <c r="E46" s="40" t="s">
        <v>1612</v>
      </c>
    </row>
    <row r="47" spans="1:5" ht="12.75">
      <c r="A47" t="s">
        <v>58</v>
      </c>
      <c r="E47" s="39" t="s">
        <v>59</v>
      </c>
    </row>
    <row r="48" spans="1:16" ht="12.75">
      <c r="A48" t="s">
        <v>49</v>
      </c>
      <c s="34" t="s">
        <v>84</v>
      </c>
      <c s="34" t="s">
        <v>1613</v>
      </c>
      <c s="35" t="s">
        <v>5</v>
      </c>
      <c s="6" t="s">
        <v>1600</v>
      </c>
      <c s="36" t="s">
        <v>83</v>
      </c>
      <c s="37">
        <v>1981.8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25.5">
      <c r="A50" s="35" t="s">
        <v>56</v>
      </c>
      <c r="E50" s="40" t="s">
        <v>1614</v>
      </c>
    </row>
    <row r="51" spans="1:5" ht="25.5">
      <c r="A51" t="s">
        <v>58</v>
      </c>
      <c r="E51" s="39" t="s">
        <v>1602</v>
      </c>
    </row>
    <row r="52" spans="1:16" ht="12.75">
      <c r="A52" t="s">
        <v>49</v>
      </c>
      <c s="34" t="s">
        <v>87</v>
      </c>
      <c s="34" t="s">
        <v>1615</v>
      </c>
      <c s="35" t="s">
        <v>5</v>
      </c>
      <c s="6" t="s">
        <v>1616</v>
      </c>
      <c s="36" t="s">
        <v>83</v>
      </c>
      <c s="37">
        <v>101.67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56</v>
      </c>
      <c r="E54" s="40" t="s">
        <v>1617</v>
      </c>
    </row>
    <row r="55" spans="1:5" ht="12.75">
      <c r="A55" t="s">
        <v>58</v>
      </c>
      <c r="E55" s="39" t="s">
        <v>59</v>
      </c>
    </row>
    <row r="56" spans="1:16" ht="12.75">
      <c r="A56" t="s">
        <v>49</v>
      </c>
      <c s="34" t="s">
        <v>90</v>
      </c>
      <c s="34" t="s">
        <v>1618</v>
      </c>
      <c s="35" t="s">
        <v>5</v>
      </c>
      <c s="6" t="s">
        <v>1600</v>
      </c>
      <c s="36" t="s">
        <v>83</v>
      </c>
      <c s="37">
        <v>406.68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25.5">
      <c r="A58" s="35" t="s">
        <v>56</v>
      </c>
      <c r="E58" s="40" t="s">
        <v>1619</v>
      </c>
    </row>
    <row r="59" spans="1:5" ht="25.5">
      <c r="A59" t="s">
        <v>58</v>
      </c>
      <c r="E59" s="39" t="s">
        <v>1602</v>
      </c>
    </row>
    <row r="60" spans="1:13" ht="12.75">
      <c r="A60" t="s">
        <v>46</v>
      </c>
      <c r="C60" s="31" t="s">
        <v>107</v>
      </c>
      <c r="E60" s="33" t="s">
        <v>1620</v>
      </c>
      <c r="J60" s="32">
        <f>0</f>
      </c>
      <c s="32">
        <f>0</f>
      </c>
      <c s="32">
        <f>0+L61+L65+L69</f>
      </c>
      <c s="32">
        <f>0+M61+M65+M69</f>
      </c>
    </row>
    <row r="61" spans="1:16" ht="12.75">
      <c r="A61" t="s">
        <v>49</v>
      </c>
      <c s="34" t="s">
        <v>94</v>
      </c>
      <c s="34" t="s">
        <v>95</v>
      </c>
      <c s="35" t="s">
        <v>5</v>
      </c>
      <c s="6" t="s">
        <v>96</v>
      </c>
      <c s="36" t="s">
        <v>83</v>
      </c>
      <c s="37">
        <v>652.878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51">
      <c r="A63" s="35" t="s">
        <v>56</v>
      </c>
      <c r="E63" s="40" t="s">
        <v>1621</v>
      </c>
    </row>
    <row r="64" spans="1:5" ht="12.75">
      <c r="A64" t="s">
        <v>58</v>
      </c>
      <c r="E64" s="39" t="s">
        <v>59</v>
      </c>
    </row>
    <row r="65" spans="1:16" ht="12.75">
      <c r="A65" t="s">
        <v>49</v>
      </c>
      <c s="34" t="s">
        <v>97</v>
      </c>
      <c s="34" t="s">
        <v>1622</v>
      </c>
      <c s="35" t="s">
        <v>5</v>
      </c>
      <c s="6" t="s">
        <v>1623</v>
      </c>
      <c s="36" t="s">
        <v>83</v>
      </c>
      <c s="37">
        <v>65.35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1624</v>
      </c>
    </row>
    <row r="68" spans="1:5" ht="12.75">
      <c r="A68" t="s">
        <v>58</v>
      </c>
      <c r="E68" s="39" t="s">
        <v>59</v>
      </c>
    </row>
    <row r="69" spans="1:16" ht="12.75">
      <c r="A69" t="s">
        <v>49</v>
      </c>
      <c s="34" t="s">
        <v>101</v>
      </c>
      <c s="34" t="s">
        <v>1625</v>
      </c>
      <c s="35" t="s">
        <v>5</v>
      </c>
      <c s="6" t="s">
        <v>1626</v>
      </c>
      <c s="36" t="s">
        <v>83</v>
      </c>
      <c s="37">
        <v>43.676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1627</v>
      </c>
    </row>
    <row r="72" spans="1:5" ht="12.75">
      <c r="A72" t="s">
        <v>58</v>
      </c>
      <c r="E72" s="39" t="s">
        <v>59</v>
      </c>
    </row>
    <row r="73" spans="1:13" ht="12.75">
      <c r="A73" t="s">
        <v>46</v>
      </c>
      <c r="C73" s="31" t="s">
        <v>110</v>
      </c>
      <c r="E73" s="33" t="s">
        <v>1628</v>
      </c>
      <c r="J73" s="32">
        <f>0</f>
      </c>
      <c s="32">
        <f>0</f>
      </c>
      <c s="32">
        <f>0+L74+L78</f>
      </c>
      <c s="32">
        <f>0+M74+M78</f>
      </c>
    </row>
    <row r="74" spans="1:16" ht="12.75">
      <c r="A74" t="s">
        <v>49</v>
      </c>
      <c s="34" t="s">
        <v>104</v>
      </c>
      <c s="34" t="s">
        <v>1326</v>
      </c>
      <c s="35" t="s">
        <v>5</v>
      </c>
      <c s="6" t="s">
        <v>1327</v>
      </c>
      <c s="36" t="s">
        <v>79</v>
      </c>
      <c s="37">
        <v>6791.25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1629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107</v>
      </c>
      <c s="34" t="s">
        <v>1630</v>
      </c>
      <c s="35" t="s">
        <v>5</v>
      </c>
      <c s="6" t="s">
        <v>1631</v>
      </c>
      <c s="36" t="s">
        <v>83</v>
      </c>
      <c s="37">
        <v>1297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25.5">
      <c r="A80" s="35" t="s">
        <v>56</v>
      </c>
      <c r="E80" s="40" t="s">
        <v>1632</v>
      </c>
    </row>
    <row r="81" spans="1:5" ht="12.75">
      <c r="A81" t="s">
        <v>58</v>
      </c>
      <c r="E81" s="39" t="s">
        <v>59</v>
      </c>
    </row>
    <row r="82" spans="1:13" ht="12.75">
      <c r="A82" t="s">
        <v>46</v>
      </c>
      <c r="C82" s="31" t="s">
        <v>27</v>
      </c>
      <c r="E82" s="33" t="s">
        <v>1633</v>
      </c>
      <c r="J82" s="32">
        <f>0</f>
      </c>
      <c s="32">
        <f>0</f>
      </c>
      <c s="32">
        <f>0+L83+L87+L91+L95+L99+L103+L107</f>
      </c>
      <c s="32">
        <f>0+M83+M87+M91+M95+M99+M103+M107</f>
      </c>
    </row>
    <row r="83" spans="1:16" ht="12.75">
      <c r="A83" t="s">
        <v>49</v>
      </c>
      <c s="34" t="s">
        <v>110</v>
      </c>
      <c s="34" t="s">
        <v>1634</v>
      </c>
      <c s="35" t="s">
        <v>5</v>
      </c>
      <c s="6" t="s">
        <v>1635</v>
      </c>
      <c s="36" t="s">
        <v>93</v>
      </c>
      <c s="37">
        <v>180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56</v>
      </c>
      <c r="E85" s="40" t="s">
        <v>1636</v>
      </c>
    </row>
    <row r="86" spans="1:5" ht="191.25">
      <c r="A86" t="s">
        <v>58</v>
      </c>
      <c r="E86" s="39" t="s">
        <v>1637</v>
      </c>
    </row>
    <row r="87" spans="1:16" ht="12.75">
      <c r="A87" t="s">
        <v>49</v>
      </c>
      <c s="34" t="s">
        <v>113</v>
      </c>
      <c s="34" t="s">
        <v>1638</v>
      </c>
      <c s="35" t="s">
        <v>5</v>
      </c>
      <c s="6" t="s">
        <v>1639</v>
      </c>
      <c s="36" t="s">
        <v>52</v>
      </c>
      <c s="37">
        <v>7.668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1640</v>
      </c>
    </row>
    <row r="90" spans="1:5" ht="38.25">
      <c r="A90" t="s">
        <v>58</v>
      </c>
      <c r="E90" s="39" t="s">
        <v>1641</v>
      </c>
    </row>
    <row r="91" spans="1:16" ht="12.75">
      <c r="A91" t="s">
        <v>49</v>
      </c>
      <c s="34" t="s">
        <v>116</v>
      </c>
      <c s="34" t="s">
        <v>1642</v>
      </c>
      <c s="35" t="s">
        <v>5</v>
      </c>
      <c s="6" t="s">
        <v>1643</v>
      </c>
      <c s="36" t="s">
        <v>79</v>
      </c>
      <c s="37">
        <v>150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1644</v>
      </c>
    </row>
    <row r="94" spans="1:5" ht="25.5">
      <c r="A94" t="s">
        <v>58</v>
      </c>
      <c r="E94" s="39" t="s">
        <v>1645</v>
      </c>
    </row>
    <row r="95" spans="1:16" ht="12.75">
      <c r="A95" t="s">
        <v>49</v>
      </c>
      <c s="34" t="s">
        <v>119</v>
      </c>
      <c s="34" t="s">
        <v>1646</v>
      </c>
      <c s="35" t="s">
        <v>5</v>
      </c>
      <c s="6" t="s">
        <v>1647</v>
      </c>
      <c s="36" t="s">
        <v>100</v>
      </c>
      <c s="37">
        <v>39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1648</v>
      </c>
    </row>
    <row r="98" spans="1:5" ht="12.75">
      <c r="A98" t="s">
        <v>58</v>
      </c>
      <c r="E98" s="39" t="s">
        <v>1649</v>
      </c>
    </row>
    <row r="99" spans="1:16" ht="12.75">
      <c r="A99" t="s">
        <v>49</v>
      </c>
      <c s="34" t="s">
        <v>122</v>
      </c>
      <c s="34" t="s">
        <v>1650</v>
      </c>
      <c s="35" t="s">
        <v>5</v>
      </c>
      <c s="6" t="s">
        <v>1651</v>
      </c>
      <c s="36" t="s">
        <v>79</v>
      </c>
      <c s="37">
        <v>3164.716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1652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125</v>
      </c>
      <c s="34" t="s">
        <v>1653</v>
      </c>
      <c s="35" t="s">
        <v>5</v>
      </c>
      <c s="6" t="s">
        <v>1654</v>
      </c>
      <c s="36" t="s">
        <v>93</v>
      </c>
      <c s="37">
        <v>1165.9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25.5">
      <c r="A105" s="35" t="s">
        <v>56</v>
      </c>
      <c r="E105" s="40" t="s">
        <v>1655</v>
      </c>
    </row>
    <row r="106" spans="1:5" ht="12.75">
      <c r="A106" t="s">
        <v>58</v>
      </c>
      <c r="E106" s="39" t="s">
        <v>59</v>
      </c>
    </row>
    <row r="107" spans="1:16" ht="25.5">
      <c r="A107" t="s">
        <v>49</v>
      </c>
      <c s="34" t="s">
        <v>128</v>
      </c>
      <c s="34" t="s">
        <v>1656</v>
      </c>
      <c s="35" t="s">
        <v>5</v>
      </c>
      <c s="6" t="s">
        <v>1657</v>
      </c>
      <c s="36" t="s">
        <v>93</v>
      </c>
      <c s="37">
        <v>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1658</v>
      </c>
    </row>
    <row r="110" spans="1:5" ht="63.75">
      <c r="A110" t="s">
        <v>58</v>
      </c>
      <c r="E110" s="39" t="s">
        <v>1659</v>
      </c>
    </row>
    <row r="111" spans="1:13" ht="12.75">
      <c r="A111" t="s">
        <v>46</v>
      </c>
      <c r="C111" s="31" t="s">
        <v>64</v>
      </c>
      <c r="E111" s="33" t="s">
        <v>1660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131</v>
      </c>
      <c s="34" t="s">
        <v>1661</v>
      </c>
      <c s="35" t="s">
        <v>5</v>
      </c>
      <c s="6" t="s">
        <v>1662</v>
      </c>
      <c s="36" t="s">
        <v>83</v>
      </c>
      <c s="37">
        <v>3.331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377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56</v>
      </c>
      <c r="E114" s="40" t="s">
        <v>1663</v>
      </c>
    </row>
    <row r="115" spans="1:5" ht="12.75">
      <c r="A115" t="s">
        <v>58</v>
      </c>
      <c r="E115" s="39" t="s">
        <v>59</v>
      </c>
    </row>
    <row r="116" spans="1:16" ht="12.75">
      <c r="A116" t="s">
        <v>49</v>
      </c>
      <c s="34" t="s">
        <v>135</v>
      </c>
      <c s="34" t="s">
        <v>1664</v>
      </c>
      <c s="35" t="s">
        <v>5</v>
      </c>
      <c s="6" t="s">
        <v>1665</v>
      </c>
      <c s="36" t="s">
        <v>83</v>
      </c>
      <c s="37">
        <v>2.496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377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1666</v>
      </c>
    </row>
    <row r="119" spans="1:5" ht="12.75">
      <c r="A119" t="s">
        <v>58</v>
      </c>
      <c r="E119" s="39" t="s">
        <v>59</v>
      </c>
    </row>
    <row r="120" spans="1:16" ht="12.75">
      <c r="A120" t="s">
        <v>49</v>
      </c>
      <c s="34" t="s">
        <v>138</v>
      </c>
      <c s="34" t="s">
        <v>1329</v>
      </c>
      <c s="35" t="s">
        <v>5</v>
      </c>
      <c s="6" t="s">
        <v>1330</v>
      </c>
      <c s="36" t="s">
        <v>83</v>
      </c>
      <c s="37">
        <v>0.943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377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1667</v>
      </c>
    </row>
    <row r="123" spans="1:5" ht="12.75">
      <c r="A123" t="s">
        <v>58</v>
      </c>
      <c r="E123" s="39" t="s">
        <v>59</v>
      </c>
    </row>
    <row r="124" spans="1:16" ht="12.75">
      <c r="A124" t="s">
        <v>49</v>
      </c>
      <c s="34" t="s">
        <v>141</v>
      </c>
      <c s="34" t="s">
        <v>1668</v>
      </c>
      <c s="35" t="s">
        <v>5</v>
      </c>
      <c s="6" t="s">
        <v>1669</v>
      </c>
      <c s="36" t="s">
        <v>83</v>
      </c>
      <c s="37">
        <v>7.772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377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1670</v>
      </c>
    </row>
    <row r="127" spans="1:5" ht="12.75">
      <c r="A127" t="s">
        <v>58</v>
      </c>
      <c r="E127" s="39" t="s">
        <v>59</v>
      </c>
    </row>
    <row r="128" spans="1:13" ht="12.75">
      <c r="A128" t="s">
        <v>46</v>
      </c>
      <c r="C128" s="31" t="s">
        <v>209</v>
      </c>
      <c r="E128" s="33" t="s">
        <v>1671</v>
      </c>
      <c r="J128" s="32">
        <f>0</f>
      </c>
      <c s="32">
        <f>0</f>
      </c>
      <c s="32">
        <f>0+L129+L133+L137+L141+L145</f>
      </c>
      <c s="32">
        <f>0+M129+M133+M137+M141+M145</f>
      </c>
    </row>
    <row r="129" spans="1:16" ht="25.5">
      <c r="A129" t="s">
        <v>49</v>
      </c>
      <c s="34" t="s">
        <v>144</v>
      </c>
      <c s="34" t="s">
        <v>1672</v>
      </c>
      <c s="35" t="s">
        <v>5</v>
      </c>
      <c s="6" t="s">
        <v>1673</v>
      </c>
      <c s="36" t="s">
        <v>83</v>
      </c>
      <c s="37">
        <v>1583.75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377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1674</v>
      </c>
    </row>
    <row r="132" spans="1:5" ht="12.75">
      <c r="A132" t="s">
        <v>58</v>
      </c>
      <c r="E132" s="39" t="s">
        <v>59</v>
      </c>
    </row>
    <row r="133" spans="1:16" ht="25.5">
      <c r="A133" t="s">
        <v>49</v>
      </c>
      <c s="34" t="s">
        <v>147</v>
      </c>
      <c s="34" t="s">
        <v>1675</v>
      </c>
      <c s="35" t="s">
        <v>5</v>
      </c>
      <c s="6" t="s">
        <v>1676</v>
      </c>
      <c s="36" t="s">
        <v>83</v>
      </c>
      <c s="37">
        <v>518.674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377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25.5">
      <c r="A135" s="35" t="s">
        <v>56</v>
      </c>
      <c r="E135" s="40" t="s">
        <v>1677</v>
      </c>
    </row>
    <row r="136" spans="1:5" ht="12.75">
      <c r="A136" t="s">
        <v>58</v>
      </c>
      <c r="E136" s="39" t="s">
        <v>59</v>
      </c>
    </row>
    <row r="137" spans="1:16" ht="25.5">
      <c r="A137" t="s">
        <v>49</v>
      </c>
      <c s="34" t="s">
        <v>150</v>
      </c>
      <c s="34" t="s">
        <v>1678</v>
      </c>
      <c s="35" t="s">
        <v>5</v>
      </c>
      <c s="6" t="s">
        <v>1679</v>
      </c>
      <c s="36" t="s">
        <v>83</v>
      </c>
      <c s="37">
        <v>281.74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377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25.5">
      <c r="A139" s="35" t="s">
        <v>56</v>
      </c>
      <c r="E139" s="40" t="s">
        <v>1680</v>
      </c>
    </row>
    <row r="140" spans="1:5" ht="12.75">
      <c r="A140" t="s">
        <v>58</v>
      </c>
      <c r="E140" s="39" t="s">
        <v>59</v>
      </c>
    </row>
    <row r="141" spans="1:16" ht="25.5">
      <c r="A141" t="s">
        <v>49</v>
      </c>
      <c s="34" t="s">
        <v>153</v>
      </c>
      <c s="34" t="s">
        <v>1681</v>
      </c>
      <c s="35" t="s">
        <v>5</v>
      </c>
      <c s="6" t="s">
        <v>1682</v>
      </c>
      <c s="36" t="s">
        <v>79</v>
      </c>
      <c s="37">
        <v>223.72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377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1683</v>
      </c>
    </row>
    <row r="144" spans="1:5" ht="12.75">
      <c r="A144" t="s">
        <v>58</v>
      </c>
      <c r="E144" s="39" t="s">
        <v>59</v>
      </c>
    </row>
    <row r="145" spans="1:16" ht="25.5">
      <c r="A145" t="s">
        <v>49</v>
      </c>
      <c s="34" t="s">
        <v>156</v>
      </c>
      <c s="34" t="s">
        <v>1684</v>
      </c>
      <c s="35" t="s">
        <v>5</v>
      </c>
      <c s="6" t="s">
        <v>1685</v>
      </c>
      <c s="36" t="s">
        <v>79</v>
      </c>
      <c s="37">
        <v>505.25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377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12.75">
      <c r="A147" s="35" t="s">
        <v>56</v>
      </c>
      <c r="E147" s="40" t="s">
        <v>1686</v>
      </c>
    </row>
    <row r="148" spans="1:5" ht="12.75">
      <c r="A148" t="s">
        <v>58</v>
      </c>
      <c r="E148" s="39" t="s">
        <v>59</v>
      </c>
    </row>
    <row r="149" spans="1:13" ht="12.75">
      <c r="A149" t="s">
        <v>46</v>
      </c>
      <c r="C149" s="31" t="s">
        <v>269</v>
      </c>
      <c r="E149" s="33" t="s">
        <v>1687</v>
      </c>
      <c r="J149" s="32">
        <f>0</f>
      </c>
      <c s="32">
        <f>0</f>
      </c>
      <c s="32">
        <f>0+L150</f>
      </c>
      <c s="32">
        <f>0+M150</f>
      </c>
    </row>
    <row r="150" spans="1:16" ht="12.75">
      <c r="A150" t="s">
        <v>49</v>
      </c>
      <c s="34" t="s">
        <v>159</v>
      </c>
      <c s="34" t="s">
        <v>108</v>
      </c>
      <c s="35" t="s">
        <v>5</v>
      </c>
      <c s="6" t="s">
        <v>109</v>
      </c>
      <c s="36" t="s">
        <v>93</v>
      </c>
      <c s="37">
        <v>343.66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377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1688</v>
      </c>
    </row>
    <row r="153" spans="1:5" ht="12.75">
      <c r="A153" t="s">
        <v>58</v>
      </c>
      <c r="E153" s="39" t="s">
        <v>59</v>
      </c>
    </row>
    <row r="154" spans="1:13" ht="12.75">
      <c r="A154" t="s">
        <v>46</v>
      </c>
      <c r="C154" s="31" t="s">
        <v>1689</v>
      </c>
      <c r="E154" s="33" t="s">
        <v>1690</v>
      </c>
      <c r="J154" s="32">
        <f>0</f>
      </c>
      <c s="32">
        <f>0</f>
      </c>
      <c s="32">
        <f>0+L155</f>
      </c>
      <c s="32">
        <f>0+M155</f>
      </c>
    </row>
    <row r="155" spans="1:16" ht="25.5">
      <c r="A155" t="s">
        <v>49</v>
      </c>
      <c s="34" t="s">
        <v>162</v>
      </c>
      <c s="34" t="s">
        <v>1691</v>
      </c>
      <c s="35" t="s">
        <v>5</v>
      </c>
      <c s="6" t="s">
        <v>1692</v>
      </c>
      <c s="36" t="s">
        <v>79</v>
      </c>
      <c s="37">
        <v>85.378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1693</v>
      </c>
    </row>
    <row r="158" spans="1:5" ht="12.75">
      <c r="A158" t="s">
        <v>58</v>
      </c>
      <c r="E158" s="39" t="s">
        <v>59</v>
      </c>
    </row>
    <row r="159" spans="1:13" ht="12.75">
      <c r="A159" t="s">
        <v>46</v>
      </c>
      <c r="C159" s="31" t="s">
        <v>299</v>
      </c>
      <c r="E159" s="33" t="s">
        <v>1694</v>
      </c>
      <c r="J159" s="32">
        <f>0</f>
      </c>
      <c s="32">
        <f>0</f>
      </c>
      <c s="32">
        <f>0+L160+L164+L168+L172+L176+L180</f>
      </c>
      <c s="32">
        <f>0+M160+M164+M168+M172+M176+M180</f>
      </c>
    </row>
    <row r="160" spans="1:16" ht="12.75">
      <c r="A160" t="s">
        <v>49</v>
      </c>
      <c s="34" t="s">
        <v>165</v>
      </c>
      <c s="34" t="s">
        <v>1695</v>
      </c>
      <c s="35" t="s">
        <v>5</v>
      </c>
      <c s="6" t="s">
        <v>1696</v>
      </c>
      <c s="36" t="s">
        <v>93</v>
      </c>
      <c s="37">
        <v>146.265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377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56</v>
      </c>
      <c r="E162" s="40" t="s">
        <v>1697</v>
      </c>
    </row>
    <row r="163" spans="1:5" ht="12.75">
      <c r="A163" t="s">
        <v>58</v>
      </c>
      <c r="E163" s="39" t="s">
        <v>59</v>
      </c>
    </row>
    <row r="164" spans="1:16" ht="12.75">
      <c r="A164" t="s">
        <v>49</v>
      </c>
      <c s="34" t="s">
        <v>168</v>
      </c>
      <c s="34" t="s">
        <v>1698</v>
      </c>
      <c s="35" t="s">
        <v>5</v>
      </c>
      <c s="6" t="s">
        <v>1699</v>
      </c>
      <c s="36" t="s">
        <v>100</v>
      </c>
      <c s="37">
        <v>16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377</v>
      </c>
      <c>
        <f>(M164*21)/100</f>
      </c>
      <c t="s">
        <v>27</v>
      </c>
    </row>
    <row r="165" spans="1:5" ht="12.75">
      <c r="A165" s="35" t="s">
        <v>54</v>
      </c>
      <c r="E165" s="39" t="s">
        <v>5</v>
      </c>
    </row>
    <row r="166" spans="1:5" ht="12.75">
      <c r="A166" s="35" t="s">
        <v>56</v>
      </c>
      <c r="E166" s="40" t="s">
        <v>1700</v>
      </c>
    </row>
    <row r="167" spans="1:5" ht="12.75">
      <c r="A167" t="s">
        <v>58</v>
      </c>
      <c r="E167" s="39" t="s">
        <v>59</v>
      </c>
    </row>
    <row r="168" spans="1:16" ht="12.75">
      <c r="A168" t="s">
        <v>49</v>
      </c>
      <c s="34" t="s">
        <v>171</v>
      </c>
      <c s="34" t="s">
        <v>1701</v>
      </c>
      <c s="35" t="s">
        <v>5</v>
      </c>
      <c s="6" t="s">
        <v>1702</v>
      </c>
      <c s="36" t="s">
        <v>100</v>
      </c>
      <c s="37">
        <v>36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377</v>
      </c>
      <c>
        <f>(M168*21)/100</f>
      </c>
      <c t="s">
        <v>27</v>
      </c>
    </row>
    <row r="169" spans="1:5" ht="12.75">
      <c r="A169" s="35" t="s">
        <v>54</v>
      </c>
      <c r="E169" s="39" t="s">
        <v>5</v>
      </c>
    </row>
    <row r="170" spans="1:5" ht="25.5">
      <c r="A170" s="35" t="s">
        <v>56</v>
      </c>
      <c r="E170" s="40" t="s">
        <v>1703</v>
      </c>
    </row>
    <row r="171" spans="1:5" ht="12.75">
      <c r="A171" t="s">
        <v>58</v>
      </c>
      <c r="E171" s="39" t="s">
        <v>59</v>
      </c>
    </row>
    <row r="172" spans="1:16" ht="12.75">
      <c r="A172" t="s">
        <v>49</v>
      </c>
      <c s="34" t="s">
        <v>174</v>
      </c>
      <c s="34" t="s">
        <v>1704</v>
      </c>
      <c s="35" t="s">
        <v>5</v>
      </c>
      <c s="6" t="s">
        <v>1705</v>
      </c>
      <c s="36" t="s">
        <v>100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377</v>
      </c>
      <c>
        <f>(M172*21)/100</f>
      </c>
      <c t="s">
        <v>27</v>
      </c>
    </row>
    <row r="173" spans="1:5" ht="12.75">
      <c r="A173" s="35" t="s">
        <v>54</v>
      </c>
      <c r="E173" s="39" t="s">
        <v>5</v>
      </c>
    </row>
    <row r="174" spans="1:5" ht="12.75">
      <c r="A174" s="35" t="s">
        <v>56</v>
      </c>
      <c r="E174" s="40" t="s">
        <v>1706</v>
      </c>
    </row>
    <row r="175" spans="1:5" ht="12.75">
      <c r="A175" t="s">
        <v>58</v>
      </c>
      <c r="E175" s="39" t="s">
        <v>59</v>
      </c>
    </row>
    <row r="176" spans="1:16" ht="12.75">
      <c r="A176" t="s">
        <v>49</v>
      </c>
      <c s="34" t="s">
        <v>177</v>
      </c>
      <c s="34" t="s">
        <v>1707</v>
      </c>
      <c s="35" t="s">
        <v>5</v>
      </c>
      <c s="6" t="s">
        <v>1708</v>
      </c>
      <c s="36" t="s">
        <v>100</v>
      </c>
      <c s="37">
        <v>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377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56</v>
      </c>
      <c r="E178" s="40" t="s">
        <v>1709</v>
      </c>
    </row>
    <row r="179" spans="1:5" ht="12.75">
      <c r="A179" t="s">
        <v>58</v>
      </c>
      <c r="E179" s="39" t="s">
        <v>59</v>
      </c>
    </row>
    <row r="180" spans="1:16" ht="12.75">
      <c r="A180" t="s">
        <v>49</v>
      </c>
      <c s="34" t="s">
        <v>180</v>
      </c>
      <c s="34" t="s">
        <v>1710</v>
      </c>
      <c s="35" t="s">
        <v>5</v>
      </c>
      <c s="6" t="s">
        <v>1711</v>
      </c>
      <c s="36" t="s">
        <v>83</v>
      </c>
      <c s="37">
        <v>19.792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377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56</v>
      </c>
      <c r="E182" s="40" t="s">
        <v>1712</v>
      </c>
    </row>
    <row r="183" spans="1:5" ht="12.75">
      <c r="A183" t="s">
        <v>58</v>
      </c>
      <c r="E183" s="39" t="s">
        <v>59</v>
      </c>
    </row>
    <row r="184" spans="1:13" ht="12.75">
      <c r="A184" t="s">
        <v>46</v>
      </c>
      <c r="C184" s="31" t="s">
        <v>342</v>
      </c>
      <c r="E184" s="33" t="s">
        <v>1713</v>
      </c>
      <c r="J184" s="32">
        <f>0</f>
      </c>
      <c s="32">
        <f>0</f>
      </c>
      <c s="32">
        <f>0+L185</f>
      </c>
      <c s="32">
        <f>0+M185</f>
      </c>
    </row>
    <row r="185" spans="1:16" ht="12.75">
      <c r="A185" t="s">
        <v>49</v>
      </c>
      <c s="34" t="s">
        <v>183</v>
      </c>
      <c s="34" t="s">
        <v>1714</v>
      </c>
      <c s="35" t="s">
        <v>5</v>
      </c>
      <c s="6" t="s">
        <v>1715</v>
      </c>
      <c s="36" t="s">
        <v>1716</v>
      </c>
      <c s="37">
        <v>54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377</v>
      </c>
      <c>
        <f>(M185*21)/100</f>
      </c>
      <c t="s">
        <v>27</v>
      </c>
    </row>
    <row r="186" spans="1:5" ht="12.75">
      <c r="A186" s="35" t="s">
        <v>54</v>
      </c>
      <c r="E186" s="39" t="s">
        <v>5</v>
      </c>
    </row>
    <row r="187" spans="1:5" ht="12.75">
      <c r="A187" s="35" t="s">
        <v>56</v>
      </c>
      <c r="E187" s="40" t="s">
        <v>1717</v>
      </c>
    </row>
    <row r="188" spans="1:5" ht="25.5">
      <c r="A188" t="s">
        <v>58</v>
      </c>
      <c r="E188" s="39" t="s">
        <v>1718</v>
      </c>
    </row>
    <row r="189" spans="1:13" ht="12.75">
      <c r="A189" t="s">
        <v>46</v>
      </c>
      <c r="C189" s="31" t="s">
        <v>348</v>
      </c>
      <c r="E189" s="33" t="s">
        <v>1513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12.75">
      <c r="A190" t="s">
        <v>49</v>
      </c>
      <c s="34" t="s">
        <v>186</v>
      </c>
      <c s="34" t="s">
        <v>1719</v>
      </c>
      <c s="35" t="s">
        <v>5</v>
      </c>
      <c s="6" t="s">
        <v>1720</v>
      </c>
      <c s="36" t="s">
        <v>83</v>
      </c>
      <c s="37">
        <v>20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377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38.25">
      <c r="A192" s="35" t="s">
        <v>56</v>
      </c>
      <c r="E192" s="40" t="s">
        <v>1721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190</v>
      </c>
      <c s="34" t="s">
        <v>1722</v>
      </c>
      <c s="35" t="s">
        <v>5</v>
      </c>
      <c s="6" t="s">
        <v>1723</v>
      </c>
      <c s="36" t="s">
        <v>709</v>
      </c>
      <c s="37">
        <v>384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377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25.5">
      <c r="A196" s="35" t="s">
        <v>56</v>
      </c>
      <c r="E196" s="40" t="s">
        <v>1724</v>
      </c>
    </row>
    <row r="197" spans="1:5" ht="25.5">
      <c r="A197" t="s">
        <v>58</v>
      </c>
      <c r="E197" s="39" t="s">
        <v>1725</v>
      </c>
    </row>
    <row r="198" spans="1:16" ht="12.75">
      <c r="A198" t="s">
        <v>49</v>
      </c>
      <c s="34" t="s">
        <v>193</v>
      </c>
      <c s="34" t="s">
        <v>1726</v>
      </c>
      <c s="35" t="s">
        <v>5</v>
      </c>
      <c s="6" t="s">
        <v>1727</v>
      </c>
      <c s="36" t="s">
        <v>83</v>
      </c>
      <c s="37">
        <v>20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377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25.5">
      <c r="A200" s="35" t="s">
        <v>56</v>
      </c>
      <c r="E200" s="40" t="s">
        <v>1728</v>
      </c>
    </row>
    <row r="201" spans="1:5" ht="12.75">
      <c r="A201" t="s">
        <v>58</v>
      </c>
      <c r="E201" s="39" t="s">
        <v>59</v>
      </c>
    </row>
    <row r="202" spans="1:16" ht="12.75">
      <c r="A202" t="s">
        <v>49</v>
      </c>
      <c s="34" t="s">
        <v>196</v>
      </c>
      <c s="34" t="s">
        <v>1729</v>
      </c>
      <c s="35" t="s">
        <v>5</v>
      </c>
      <c s="6" t="s">
        <v>1730</v>
      </c>
      <c s="36" t="s">
        <v>709</v>
      </c>
      <c s="37">
        <v>416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377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25.5">
      <c r="A204" s="35" t="s">
        <v>56</v>
      </c>
      <c r="E204" s="40" t="s">
        <v>1731</v>
      </c>
    </row>
    <row r="205" spans="1:5" ht="25.5">
      <c r="A205" t="s">
        <v>58</v>
      </c>
      <c r="E205" s="39" t="s">
        <v>1725</v>
      </c>
    </row>
    <row r="206" spans="1:16" ht="12.75">
      <c r="A206" t="s">
        <v>49</v>
      </c>
      <c s="34" t="s">
        <v>199</v>
      </c>
      <c s="34" t="s">
        <v>1732</v>
      </c>
      <c s="35" t="s">
        <v>5</v>
      </c>
      <c s="6" t="s">
        <v>1733</v>
      </c>
      <c s="36" t="s">
        <v>100</v>
      </c>
      <c s="37">
        <v>17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377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38.25">
      <c r="A208" s="35" t="s">
        <v>56</v>
      </c>
      <c r="E208" s="40" t="s">
        <v>1734</v>
      </c>
    </row>
    <row r="209" spans="1:5" ht="12.75">
      <c r="A209" t="s">
        <v>58</v>
      </c>
      <c r="E209" s="39" t="s">
        <v>59</v>
      </c>
    </row>
    <row r="210" spans="1:16" ht="12.75">
      <c r="A210" t="s">
        <v>49</v>
      </c>
      <c s="34" t="s">
        <v>202</v>
      </c>
      <c s="34" t="s">
        <v>1735</v>
      </c>
      <c s="35" t="s">
        <v>5</v>
      </c>
      <c s="6" t="s">
        <v>1736</v>
      </c>
      <c s="36" t="s">
        <v>93</v>
      </c>
      <c s="37">
        <v>383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377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25.5">
      <c r="A212" s="35" t="s">
        <v>56</v>
      </c>
      <c r="E212" s="40" t="s">
        <v>1737</v>
      </c>
    </row>
    <row r="213" spans="1:5" ht="12.75">
      <c r="A213" t="s">
        <v>58</v>
      </c>
      <c r="E213" s="39" t="s">
        <v>59</v>
      </c>
    </row>
    <row r="214" spans="1:16" ht="12.75">
      <c r="A214" t="s">
        <v>49</v>
      </c>
      <c s="34" t="s">
        <v>206</v>
      </c>
      <c s="34" t="s">
        <v>1738</v>
      </c>
      <c s="35" t="s">
        <v>5</v>
      </c>
      <c s="6" t="s">
        <v>1739</v>
      </c>
      <c s="36" t="s">
        <v>93</v>
      </c>
      <c s="37">
        <v>100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377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25.5">
      <c r="A216" s="35" t="s">
        <v>56</v>
      </c>
      <c r="E216" s="40" t="s">
        <v>1740</v>
      </c>
    </row>
    <row r="217" spans="1:5" ht="12.75">
      <c r="A217" t="s">
        <v>58</v>
      </c>
      <c r="E217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1581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1581</v>
      </c>
      <c r="E4" s="26" t="s">
        <v>1582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COUNTIFS(L8:L73,"=0",A8:A73,"P")+COUNTIFS(L8:L73,"",A8:A73,"P")+SUM(Q8:Q73)</f>
      </c>
    </row>
    <row r="8" spans="1:13" ht="12.75">
      <c r="A8" t="s">
        <v>44</v>
      </c>
      <c r="C8" s="28" t="s">
        <v>1743</v>
      </c>
      <c r="E8" s="30" t="s">
        <v>1742</v>
      </c>
      <c r="J8" s="29">
        <f>0+J9+J14+J19+J24+J29+J38+J47+J52</f>
      </c>
      <c s="29">
        <f>0+K9+K14+K19+K24+K29+K38+K47+K52</f>
      </c>
      <c s="29">
        <f>0+L9+L14+L19+L24+L29+L38+L47+L52</f>
      </c>
      <c s="29">
        <f>0+M9+M14+M19+M24+M29+M38+M47+M52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1744</v>
      </c>
      <c s="35" t="s">
        <v>47</v>
      </c>
      <c s="6" t="s">
        <v>1745</v>
      </c>
      <c s="36" t="s">
        <v>52</v>
      </c>
      <c s="37">
        <v>2.7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1746</v>
      </c>
    </row>
    <row r="12" spans="1:5" ht="12.75">
      <c r="A12" s="35" t="s">
        <v>56</v>
      </c>
      <c r="E12" s="40" t="s">
        <v>1747</v>
      </c>
    </row>
    <row r="13" spans="1:5" ht="25.5">
      <c r="A13" t="s">
        <v>58</v>
      </c>
      <c r="E13" s="39" t="s">
        <v>1748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1749</v>
      </c>
      <c s="35" t="s">
        <v>5</v>
      </c>
      <c s="6" t="s">
        <v>1750</v>
      </c>
      <c s="36" t="s">
        <v>1273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1751</v>
      </c>
    </row>
    <row r="17" spans="1:5" ht="12.75">
      <c r="A17" s="35" t="s">
        <v>56</v>
      </c>
      <c r="E17" s="40" t="s">
        <v>1752</v>
      </c>
    </row>
    <row r="18" spans="1:5" ht="12.75">
      <c r="A18" t="s">
        <v>58</v>
      </c>
      <c r="E18" s="39" t="s">
        <v>1753</v>
      </c>
    </row>
    <row r="19" spans="1:13" ht="12.75">
      <c r="A19" t="s">
        <v>46</v>
      </c>
      <c r="C19" s="31" t="s">
        <v>26</v>
      </c>
      <c r="E19" s="33" t="s">
        <v>1754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1755</v>
      </c>
      <c s="35" t="s">
        <v>5</v>
      </c>
      <c s="6" t="s">
        <v>1756</v>
      </c>
      <c s="36" t="s">
        <v>83</v>
      </c>
      <c s="37">
        <v>2.43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377</v>
      </c>
      <c>
        <f>(M20*21)/100</f>
      </c>
      <c t="s">
        <v>27</v>
      </c>
    </row>
    <row r="21" spans="1:5" ht="12.75">
      <c r="A21" s="35" t="s">
        <v>54</v>
      </c>
      <c r="E21" s="39" t="s">
        <v>1757</v>
      </c>
    </row>
    <row r="22" spans="1:5" ht="12.75">
      <c r="A22" s="35" t="s">
        <v>56</v>
      </c>
      <c r="E22" s="40" t="s">
        <v>1758</v>
      </c>
    </row>
    <row r="23" spans="1:5" ht="369.75">
      <c r="A23" t="s">
        <v>58</v>
      </c>
      <c r="E23" s="39" t="s">
        <v>1759</v>
      </c>
    </row>
    <row r="24" spans="1:13" ht="12.75">
      <c r="A24" t="s">
        <v>46</v>
      </c>
      <c r="C24" s="31" t="s">
        <v>64</v>
      </c>
      <c r="E24" s="33" t="s">
        <v>1660</v>
      </c>
      <c r="J24" s="32">
        <f>0</f>
      </c>
      <c s="32">
        <f>0</f>
      </c>
      <c s="32">
        <f>0+L25</f>
      </c>
      <c s="32">
        <f>0+M25</f>
      </c>
    </row>
    <row r="25" spans="1:16" ht="12.75">
      <c r="A25" t="s">
        <v>49</v>
      </c>
      <c s="34" t="s">
        <v>64</v>
      </c>
      <c s="34" t="s">
        <v>1760</v>
      </c>
      <c s="35" t="s">
        <v>5</v>
      </c>
      <c s="6" t="s">
        <v>1761</v>
      </c>
      <c s="36" t="s">
        <v>83</v>
      </c>
      <c s="37">
        <v>0.06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377</v>
      </c>
      <c>
        <f>(M25*21)/100</f>
      </c>
      <c t="s">
        <v>27</v>
      </c>
    </row>
    <row r="26" spans="1:5" ht="12.75">
      <c r="A26" s="35" t="s">
        <v>54</v>
      </c>
      <c r="E26" s="39" t="s">
        <v>1762</v>
      </c>
    </row>
    <row r="27" spans="1:5" ht="12.75">
      <c r="A27" s="35" t="s">
        <v>56</v>
      </c>
      <c r="E27" s="40" t="s">
        <v>1763</v>
      </c>
    </row>
    <row r="28" spans="1:5" ht="369.75">
      <c r="A28" t="s">
        <v>58</v>
      </c>
      <c r="E28" s="39" t="s">
        <v>1764</v>
      </c>
    </row>
    <row r="29" spans="1:13" ht="12.75">
      <c r="A29" t="s">
        <v>46</v>
      </c>
      <c r="C29" s="31" t="s">
        <v>70</v>
      </c>
      <c r="E29" s="33" t="s">
        <v>1765</v>
      </c>
      <c r="J29" s="32">
        <f>0</f>
      </c>
      <c s="32">
        <f>0</f>
      </c>
      <c s="32">
        <f>0+L30+L34</f>
      </c>
      <c s="32">
        <f>0+M30+M34</f>
      </c>
    </row>
    <row r="30" spans="1:16" ht="25.5">
      <c r="A30" t="s">
        <v>49</v>
      </c>
      <c s="34" t="s">
        <v>67</v>
      </c>
      <c s="34" t="s">
        <v>1766</v>
      </c>
      <c s="35" t="s">
        <v>5</v>
      </c>
      <c s="6" t="s">
        <v>1767</v>
      </c>
      <c s="36" t="s">
        <v>79</v>
      </c>
      <c s="37">
        <v>14.64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1768</v>
      </c>
    </row>
    <row r="32" spans="1:5" ht="51">
      <c r="A32" s="35" t="s">
        <v>56</v>
      </c>
      <c r="E32" s="40" t="s">
        <v>1769</v>
      </c>
    </row>
    <row r="33" spans="1:5" ht="76.5">
      <c r="A33" t="s">
        <v>58</v>
      </c>
      <c r="E33" s="39" t="s">
        <v>1770</v>
      </c>
    </row>
    <row r="34" spans="1:16" ht="25.5">
      <c r="A34" t="s">
        <v>49</v>
      </c>
      <c s="34" t="s">
        <v>70</v>
      </c>
      <c s="34" t="s">
        <v>1771</v>
      </c>
      <c s="35" t="s">
        <v>5</v>
      </c>
      <c s="6" t="s">
        <v>1772</v>
      </c>
      <c s="36" t="s">
        <v>79</v>
      </c>
      <c s="37">
        <v>14.64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1768</v>
      </c>
    </row>
    <row r="36" spans="1:5" ht="51">
      <c r="A36" s="35" t="s">
        <v>56</v>
      </c>
      <c r="E36" s="40" t="s">
        <v>1769</v>
      </c>
    </row>
    <row r="37" spans="1:5" ht="76.5">
      <c r="A37" t="s">
        <v>58</v>
      </c>
      <c r="E37" s="39" t="s">
        <v>1770</v>
      </c>
    </row>
    <row r="38" spans="1:13" ht="12.75">
      <c r="A38" t="s">
        <v>46</v>
      </c>
      <c r="C38" s="31" t="s">
        <v>73</v>
      </c>
      <c r="E38" s="33" t="s">
        <v>1690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73</v>
      </c>
      <c s="34" t="s">
        <v>1773</v>
      </c>
      <c s="35" t="s">
        <v>5</v>
      </c>
      <c s="6" t="s">
        <v>1774</v>
      </c>
      <c s="36" t="s">
        <v>79</v>
      </c>
      <c s="37">
        <v>3.125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25.5">
      <c r="A40" s="35" t="s">
        <v>54</v>
      </c>
      <c r="E40" s="39" t="s">
        <v>1775</v>
      </c>
    </row>
    <row r="41" spans="1:5" ht="38.25">
      <c r="A41" s="35" t="s">
        <v>56</v>
      </c>
      <c r="E41" s="40" t="s">
        <v>1776</v>
      </c>
    </row>
    <row r="42" spans="1:5" ht="89.25">
      <c r="A42" t="s">
        <v>58</v>
      </c>
      <c r="E42" s="39" t="s">
        <v>1777</v>
      </c>
    </row>
    <row r="43" spans="1:16" ht="12.75">
      <c r="A43" t="s">
        <v>49</v>
      </c>
      <c s="34" t="s">
        <v>76</v>
      </c>
      <c s="34" t="s">
        <v>1778</v>
      </c>
      <c s="35" t="s">
        <v>5</v>
      </c>
      <c s="6" t="s">
        <v>1779</v>
      </c>
      <c s="36" t="s">
        <v>79</v>
      </c>
      <c s="37">
        <v>7.768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1780</v>
      </c>
    </row>
    <row r="45" spans="1:5" ht="51">
      <c r="A45" s="35" t="s">
        <v>56</v>
      </c>
      <c r="E45" s="40" t="s">
        <v>1781</v>
      </c>
    </row>
    <row r="46" spans="1:5" ht="51">
      <c r="A46" t="s">
        <v>58</v>
      </c>
      <c r="E46" s="39" t="s">
        <v>1782</v>
      </c>
    </row>
    <row r="47" spans="1:13" ht="12.75">
      <c r="A47" t="s">
        <v>46</v>
      </c>
      <c r="C47" s="31" t="s">
        <v>76</v>
      </c>
      <c r="E47" s="33" t="s">
        <v>1694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49</v>
      </c>
      <c s="34" t="s">
        <v>80</v>
      </c>
      <c s="34" t="s">
        <v>1783</v>
      </c>
      <c s="35" t="s">
        <v>5</v>
      </c>
      <c s="6" t="s">
        <v>1784</v>
      </c>
      <c s="36" t="s">
        <v>100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1785</v>
      </c>
    </row>
    <row r="50" spans="1:5" ht="12.75">
      <c r="A50" s="35" t="s">
        <v>56</v>
      </c>
      <c r="E50" s="40" t="s">
        <v>1786</v>
      </c>
    </row>
    <row r="51" spans="1:5" ht="12.75">
      <c r="A51" t="s">
        <v>58</v>
      </c>
      <c r="E51" s="39" t="s">
        <v>1787</v>
      </c>
    </row>
    <row r="52" spans="1:13" ht="12.75">
      <c r="A52" t="s">
        <v>46</v>
      </c>
      <c r="C52" s="31" t="s">
        <v>80</v>
      </c>
      <c r="E52" s="33" t="s">
        <v>1788</v>
      </c>
      <c r="J52" s="32">
        <f>0</f>
      </c>
      <c s="32">
        <f>0</f>
      </c>
      <c s="32">
        <f>0+L53+L57+L61+L65+L69+L73</f>
      </c>
      <c s="32">
        <f>0+M53+M57+M61+M65+M69+M73</f>
      </c>
    </row>
    <row r="53" spans="1:16" ht="12.75">
      <c r="A53" t="s">
        <v>49</v>
      </c>
      <c s="34" t="s">
        <v>84</v>
      </c>
      <c s="34" t="s">
        <v>1789</v>
      </c>
      <c s="35" t="s">
        <v>5</v>
      </c>
      <c s="6" t="s">
        <v>1790</v>
      </c>
      <c s="36" t="s">
        <v>93</v>
      </c>
      <c s="37">
        <v>17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377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56</v>
      </c>
      <c r="E55" s="40" t="s">
        <v>1791</v>
      </c>
    </row>
    <row r="56" spans="1:5" ht="76.5">
      <c r="A56" t="s">
        <v>58</v>
      </c>
      <c r="E56" s="39" t="s">
        <v>1792</v>
      </c>
    </row>
    <row r="57" spans="1:16" ht="12.75">
      <c r="A57" t="s">
        <v>49</v>
      </c>
      <c s="34" t="s">
        <v>87</v>
      </c>
      <c s="34" t="s">
        <v>1793</v>
      </c>
      <c s="35" t="s">
        <v>5</v>
      </c>
      <c s="6" t="s">
        <v>1794</v>
      </c>
      <c s="36" t="s">
        <v>79</v>
      </c>
      <c s="37">
        <v>7.2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377</v>
      </c>
      <c>
        <f>(M57*21)/100</f>
      </c>
      <c t="s">
        <v>27</v>
      </c>
    </row>
    <row r="58" spans="1:5" ht="12.75">
      <c r="A58" s="35" t="s">
        <v>54</v>
      </c>
      <c r="E58" s="39" t="s">
        <v>1795</v>
      </c>
    </row>
    <row r="59" spans="1:5" ht="12.75">
      <c r="A59" s="35" t="s">
        <v>56</v>
      </c>
      <c r="E59" s="40" t="s">
        <v>1796</v>
      </c>
    </row>
    <row r="60" spans="1:5" ht="25.5">
      <c r="A60" t="s">
        <v>58</v>
      </c>
      <c r="E60" s="39" t="s">
        <v>1797</v>
      </c>
    </row>
    <row r="61" spans="1:16" ht="12.75">
      <c r="A61" t="s">
        <v>49</v>
      </c>
      <c s="34" t="s">
        <v>90</v>
      </c>
      <c s="34" t="s">
        <v>1798</v>
      </c>
      <c s="35" t="s">
        <v>5</v>
      </c>
      <c s="6" t="s">
        <v>1799</v>
      </c>
      <c s="36" t="s">
        <v>79</v>
      </c>
      <c s="37">
        <v>21.513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25.5">
      <c r="A62" s="35" t="s">
        <v>54</v>
      </c>
      <c r="E62" s="39" t="s">
        <v>1800</v>
      </c>
    </row>
    <row r="63" spans="1:5" ht="38.25">
      <c r="A63" s="35" t="s">
        <v>56</v>
      </c>
      <c r="E63" s="40" t="s">
        <v>1801</v>
      </c>
    </row>
    <row r="64" spans="1:5" ht="25.5">
      <c r="A64" t="s">
        <v>58</v>
      </c>
      <c r="E64" s="39" t="s">
        <v>1797</v>
      </c>
    </row>
    <row r="65" spans="1:16" ht="12.75">
      <c r="A65" t="s">
        <v>49</v>
      </c>
      <c s="34" t="s">
        <v>94</v>
      </c>
      <c s="34" t="s">
        <v>1802</v>
      </c>
      <c s="35" t="s">
        <v>5</v>
      </c>
      <c s="6" t="s">
        <v>1803</v>
      </c>
      <c s="36" t="s">
        <v>79</v>
      </c>
      <c s="37">
        <v>6.013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1804</v>
      </c>
    </row>
    <row r="67" spans="1:5" ht="38.25">
      <c r="A67" s="35" t="s">
        <v>56</v>
      </c>
      <c r="E67" s="40" t="s">
        <v>1805</v>
      </c>
    </row>
    <row r="68" spans="1:5" ht="25.5">
      <c r="A68" t="s">
        <v>58</v>
      </c>
      <c r="E68" s="39" t="s">
        <v>1797</v>
      </c>
    </row>
    <row r="69" spans="1:16" ht="12.75">
      <c r="A69" t="s">
        <v>49</v>
      </c>
      <c s="34" t="s">
        <v>97</v>
      </c>
      <c s="34" t="s">
        <v>1806</v>
      </c>
      <c s="35" t="s">
        <v>5</v>
      </c>
      <c s="6" t="s">
        <v>1807</v>
      </c>
      <c s="36" t="s">
        <v>79</v>
      </c>
      <c s="37">
        <v>10.693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1808</v>
      </c>
    </row>
    <row r="71" spans="1:5" ht="51">
      <c r="A71" s="35" t="s">
        <v>56</v>
      </c>
      <c r="E71" s="40" t="s">
        <v>1809</v>
      </c>
    </row>
    <row r="72" spans="1:5" ht="25.5">
      <c r="A72" t="s">
        <v>58</v>
      </c>
      <c r="E72" s="39" t="s">
        <v>1797</v>
      </c>
    </row>
    <row r="73" spans="1:16" ht="12.75">
      <c r="A73" t="s">
        <v>49</v>
      </c>
      <c s="34" t="s">
        <v>101</v>
      </c>
      <c s="34" t="s">
        <v>1810</v>
      </c>
      <c s="35" t="s">
        <v>5</v>
      </c>
      <c s="6" t="s">
        <v>1811</v>
      </c>
      <c s="36" t="s">
        <v>83</v>
      </c>
      <c s="37">
        <v>1.08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1812</v>
      </c>
    </row>
    <row r="75" spans="1:5" ht="12.75">
      <c r="A75" s="35" t="s">
        <v>56</v>
      </c>
      <c r="E75" s="40" t="s">
        <v>1813</v>
      </c>
    </row>
    <row r="76" spans="1:5" ht="76.5">
      <c r="A76" t="s">
        <v>58</v>
      </c>
      <c r="E76" s="39" t="s">
        <v>1814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1815</v>
      </c>
      <c r="E4" s="26" t="s">
        <v>1816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1819</v>
      </c>
      <c r="E8" s="30" t="s">
        <v>1818</v>
      </c>
      <c r="J8" s="29">
        <f>0+J9+J18+J31+J44+J49+J58+J83+J100+J133+J146+J167+J172+J209</f>
      </c>
      <c s="29">
        <f>0+K9+K18+K31+K44+K49+K58+K83+K100+K133+K146+K167+K172+K209</f>
      </c>
      <c s="29">
        <f>0+L9+L18+L31+L44+L49+L58+L83+L100+L133+L146+L167+L172+L209</f>
      </c>
      <c s="29">
        <f>0+M9+M18+M31+M44+M49+M58+M83+M100+M133+M146+M167+M172+M209</f>
      </c>
    </row>
    <row r="9" spans="1:13" ht="12.75">
      <c r="A9" t="s">
        <v>46</v>
      </c>
      <c r="C9" s="31" t="s">
        <v>1299</v>
      </c>
      <c r="E9" s="33" t="s">
        <v>1820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1821</v>
      </c>
      <c s="35" t="s">
        <v>5</v>
      </c>
      <c s="6" t="s">
        <v>1822</v>
      </c>
      <c s="36" t="s">
        <v>52</v>
      </c>
      <c s="37">
        <v>944.08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1823</v>
      </c>
    </row>
    <row r="12" spans="1:5" ht="12.75">
      <c r="A12" s="35" t="s">
        <v>56</v>
      </c>
      <c r="E12" s="40" t="s">
        <v>1824</v>
      </c>
    </row>
    <row r="13" spans="1:5" ht="140.25">
      <c r="A13" t="s">
        <v>58</v>
      </c>
      <c r="E13" s="39" t="s">
        <v>1825</v>
      </c>
    </row>
    <row r="14" spans="1:16" ht="25.5">
      <c r="A14" t="s">
        <v>49</v>
      </c>
      <c s="34" t="s">
        <v>27</v>
      </c>
      <c s="34" t="s">
        <v>1826</v>
      </c>
      <c s="35" t="s">
        <v>5</v>
      </c>
      <c s="6" t="s">
        <v>570</v>
      </c>
      <c s="36" t="s">
        <v>52</v>
      </c>
      <c s="37">
        <v>340.55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1827</v>
      </c>
    </row>
    <row r="16" spans="1:5" ht="25.5">
      <c r="A16" s="35" t="s">
        <v>56</v>
      </c>
      <c r="E16" s="40" t="s">
        <v>1828</v>
      </c>
    </row>
    <row r="17" spans="1:5" ht="140.25">
      <c r="A17" t="s">
        <v>58</v>
      </c>
      <c r="E17" s="39" t="s">
        <v>1825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1596</v>
      </c>
      <c s="35" t="s">
        <v>5</v>
      </c>
      <c s="6" t="s">
        <v>1597</v>
      </c>
      <c s="36" t="s">
        <v>83</v>
      </c>
      <c s="37">
        <v>524.49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1829</v>
      </c>
    </row>
    <row r="21" spans="1:5" ht="12.75">
      <c r="A21" s="35" t="s">
        <v>56</v>
      </c>
      <c r="E21" s="40" t="s">
        <v>1830</v>
      </c>
    </row>
    <row r="22" spans="1:5" ht="369.75">
      <c r="A22" t="s">
        <v>58</v>
      </c>
      <c r="E22" s="39" t="s">
        <v>1831</v>
      </c>
    </row>
    <row r="23" spans="1:16" ht="12.75">
      <c r="A23" t="s">
        <v>49</v>
      </c>
      <c s="34" t="s">
        <v>64</v>
      </c>
      <c s="34" t="s">
        <v>1599</v>
      </c>
      <c s="35" t="s">
        <v>5</v>
      </c>
      <c s="6" t="s">
        <v>1600</v>
      </c>
      <c s="36" t="s">
        <v>83</v>
      </c>
      <c s="37">
        <v>2097.96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1832</v>
      </c>
    </row>
    <row r="25" spans="1:5" ht="12.75">
      <c r="A25" s="35" t="s">
        <v>56</v>
      </c>
      <c r="E25" s="40" t="s">
        <v>1833</v>
      </c>
    </row>
    <row r="26" spans="1:5" ht="25.5">
      <c r="A26" t="s">
        <v>58</v>
      </c>
      <c r="E26" s="39" t="s">
        <v>1602</v>
      </c>
    </row>
    <row r="27" spans="1:16" ht="12.75">
      <c r="A27" t="s">
        <v>49</v>
      </c>
      <c s="34" t="s">
        <v>67</v>
      </c>
      <c s="34" t="s">
        <v>1326</v>
      </c>
      <c s="35" t="s">
        <v>5</v>
      </c>
      <c s="6" t="s">
        <v>1327</v>
      </c>
      <c s="36" t="s">
        <v>79</v>
      </c>
      <c s="37">
        <v>9.36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1834</v>
      </c>
    </row>
    <row r="29" spans="1:5" ht="12.75">
      <c r="A29" s="35" t="s">
        <v>56</v>
      </c>
      <c r="E29" s="40" t="s">
        <v>1835</v>
      </c>
    </row>
    <row r="30" spans="1:5" ht="25.5">
      <c r="A30" t="s">
        <v>58</v>
      </c>
      <c r="E30" s="39" t="s">
        <v>1836</v>
      </c>
    </row>
    <row r="31" spans="1:13" ht="12.75">
      <c r="A31" t="s">
        <v>46</v>
      </c>
      <c r="C31" s="31" t="s">
        <v>87</v>
      </c>
      <c r="E31" s="33" t="s">
        <v>1837</v>
      </c>
      <c r="J31" s="32">
        <f>0</f>
      </c>
      <c s="32">
        <f>0</f>
      </c>
      <c s="32">
        <f>0+L32+L36+L40</f>
      </c>
      <c s="32">
        <f>0+M32+M36+M40</f>
      </c>
    </row>
    <row r="32" spans="1:16" ht="25.5">
      <c r="A32" t="s">
        <v>49</v>
      </c>
      <c s="34" t="s">
        <v>70</v>
      </c>
      <c s="34" t="s">
        <v>1838</v>
      </c>
      <c s="35" t="s">
        <v>5</v>
      </c>
      <c s="6" t="s">
        <v>1839</v>
      </c>
      <c s="36" t="s">
        <v>83</v>
      </c>
      <c s="37">
        <v>96.92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1840</v>
      </c>
    </row>
    <row r="34" spans="1:5" ht="12.75">
      <c r="A34" s="35" t="s">
        <v>56</v>
      </c>
      <c r="E34" s="40" t="s">
        <v>1841</v>
      </c>
    </row>
    <row r="35" spans="1:5" ht="63.75">
      <c r="A35" t="s">
        <v>58</v>
      </c>
      <c r="E35" s="39" t="s">
        <v>1842</v>
      </c>
    </row>
    <row r="36" spans="1:16" ht="25.5">
      <c r="A36" t="s">
        <v>49</v>
      </c>
      <c s="34" t="s">
        <v>73</v>
      </c>
      <c s="34" t="s">
        <v>1843</v>
      </c>
      <c s="35" t="s">
        <v>5</v>
      </c>
      <c s="6" t="s">
        <v>1844</v>
      </c>
      <c s="36" t="s">
        <v>709</v>
      </c>
      <c s="37">
        <v>1938.48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1840</v>
      </c>
    </row>
    <row r="38" spans="1:5" ht="12.75">
      <c r="A38" s="35" t="s">
        <v>56</v>
      </c>
      <c r="E38" s="40" t="s">
        <v>1845</v>
      </c>
    </row>
    <row r="39" spans="1:5" ht="25.5">
      <c r="A39" t="s">
        <v>58</v>
      </c>
      <c r="E39" s="39" t="s">
        <v>1725</v>
      </c>
    </row>
    <row r="40" spans="1:16" ht="12.75">
      <c r="A40" t="s">
        <v>49</v>
      </c>
      <c s="34" t="s">
        <v>76</v>
      </c>
      <c s="34" t="s">
        <v>1846</v>
      </c>
      <c s="35" t="s">
        <v>5</v>
      </c>
      <c s="6" t="s">
        <v>1847</v>
      </c>
      <c s="36" t="s">
        <v>1848</v>
      </c>
      <c s="37">
        <v>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1849</v>
      </c>
    </row>
    <row r="42" spans="1:5" ht="12.75">
      <c r="A42" s="35" t="s">
        <v>56</v>
      </c>
      <c r="E42" s="40" t="s">
        <v>1850</v>
      </c>
    </row>
    <row r="43" spans="1:5" ht="114.75">
      <c r="A43" t="s">
        <v>58</v>
      </c>
      <c r="E43" s="39" t="s">
        <v>1851</v>
      </c>
    </row>
    <row r="44" spans="1:13" ht="12.75">
      <c r="A44" t="s">
        <v>46</v>
      </c>
      <c r="C44" s="31" t="s">
        <v>107</v>
      </c>
      <c r="E44" s="33" t="s">
        <v>1852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80</v>
      </c>
      <c s="34" t="s">
        <v>1853</v>
      </c>
      <c s="35" t="s">
        <v>5</v>
      </c>
      <c s="6" t="s">
        <v>1854</v>
      </c>
      <c s="36" t="s">
        <v>83</v>
      </c>
      <c s="37">
        <v>528.55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1855</v>
      </c>
    </row>
    <row r="47" spans="1:5" ht="25.5">
      <c r="A47" s="35" t="s">
        <v>56</v>
      </c>
      <c r="E47" s="40" t="s">
        <v>1856</v>
      </c>
    </row>
    <row r="48" spans="1:5" ht="280.5">
      <c r="A48" t="s">
        <v>58</v>
      </c>
      <c r="E48" s="39" t="s">
        <v>1857</v>
      </c>
    </row>
    <row r="49" spans="1:13" ht="12.75">
      <c r="A49" t="s">
        <v>46</v>
      </c>
      <c r="C49" s="31" t="s">
        <v>27</v>
      </c>
      <c r="E49" s="33" t="s">
        <v>1633</v>
      </c>
      <c r="J49" s="32">
        <f>0</f>
      </c>
      <c s="32">
        <f>0</f>
      </c>
      <c s="32">
        <f>0+L50+L54</f>
      </c>
      <c s="32">
        <f>0+M50+M54</f>
      </c>
    </row>
    <row r="50" spans="1:16" ht="12.75">
      <c r="A50" t="s">
        <v>49</v>
      </c>
      <c s="34" t="s">
        <v>84</v>
      </c>
      <c s="34" t="s">
        <v>1858</v>
      </c>
      <c s="35" t="s">
        <v>5</v>
      </c>
      <c s="6" t="s">
        <v>1859</v>
      </c>
      <c s="36" t="s">
        <v>1848</v>
      </c>
      <c s="37">
        <v>63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25.5">
      <c r="A51" s="35" t="s">
        <v>54</v>
      </c>
      <c r="E51" s="39" t="s">
        <v>1860</v>
      </c>
    </row>
    <row r="52" spans="1:5" ht="12.75">
      <c r="A52" s="35" t="s">
        <v>56</v>
      </c>
      <c r="E52" s="40" t="s">
        <v>248</v>
      </c>
    </row>
    <row r="53" spans="1:5" ht="127.5">
      <c r="A53" t="s">
        <v>58</v>
      </c>
      <c r="E53" s="39" t="s">
        <v>1861</v>
      </c>
    </row>
    <row r="54" spans="1:16" ht="25.5">
      <c r="A54" t="s">
        <v>49</v>
      </c>
      <c s="34" t="s">
        <v>87</v>
      </c>
      <c s="34" t="s">
        <v>1862</v>
      </c>
      <c s="35" t="s">
        <v>5</v>
      </c>
      <c s="6" t="s">
        <v>1863</v>
      </c>
      <c s="36" t="s">
        <v>1848</v>
      </c>
      <c s="37">
        <v>63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1864</v>
      </c>
    </row>
    <row r="56" spans="1:5" ht="12.75">
      <c r="A56" s="35" t="s">
        <v>56</v>
      </c>
      <c r="E56" s="40" t="s">
        <v>248</v>
      </c>
    </row>
    <row r="57" spans="1:5" ht="38.25">
      <c r="A57" t="s">
        <v>58</v>
      </c>
      <c r="E57" s="39" t="s">
        <v>1865</v>
      </c>
    </row>
    <row r="58" spans="1:13" ht="12.75">
      <c r="A58" t="s">
        <v>46</v>
      </c>
      <c r="C58" s="31" t="s">
        <v>26</v>
      </c>
      <c r="E58" s="33" t="s">
        <v>1754</v>
      </c>
      <c r="J58" s="32">
        <f>0</f>
      </c>
      <c s="32">
        <f>0</f>
      </c>
      <c s="32">
        <f>0+L59+L63+L67+L71+L75+L79</f>
      </c>
      <c s="32">
        <f>0+M59+M63+M67+M71+M75+M79</f>
      </c>
    </row>
    <row r="59" spans="1:16" ht="12.75">
      <c r="A59" t="s">
        <v>49</v>
      </c>
      <c s="34" t="s">
        <v>90</v>
      </c>
      <c s="34" t="s">
        <v>1755</v>
      </c>
      <c s="35" t="s">
        <v>5</v>
      </c>
      <c s="6" t="s">
        <v>1756</v>
      </c>
      <c s="36" t="s">
        <v>83</v>
      </c>
      <c s="37">
        <v>6.56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377</v>
      </c>
      <c>
        <f>(M59*21)/100</f>
      </c>
      <c t="s">
        <v>27</v>
      </c>
    </row>
    <row r="60" spans="1:5" ht="12.75">
      <c r="A60" s="35" t="s">
        <v>54</v>
      </c>
      <c r="E60" s="39" t="s">
        <v>1866</v>
      </c>
    </row>
    <row r="61" spans="1:5" ht="12.75">
      <c r="A61" s="35" t="s">
        <v>56</v>
      </c>
      <c r="E61" s="40" t="s">
        <v>1867</v>
      </c>
    </row>
    <row r="62" spans="1:5" ht="369.75">
      <c r="A62" t="s">
        <v>58</v>
      </c>
      <c r="E62" s="39" t="s">
        <v>1868</v>
      </c>
    </row>
    <row r="63" spans="1:16" ht="12.75">
      <c r="A63" t="s">
        <v>49</v>
      </c>
      <c s="34" t="s">
        <v>94</v>
      </c>
      <c s="34" t="s">
        <v>1869</v>
      </c>
      <c s="35" t="s">
        <v>5</v>
      </c>
      <c s="6" t="s">
        <v>1870</v>
      </c>
      <c s="36" t="s">
        <v>52</v>
      </c>
      <c s="37">
        <v>0.69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377</v>
      </c>
      <c>
        <f>(M63*21)/100</f>
      </c>
      <c t="s">
        <v>27</v>
      </c>
    </row>
    <row r="64" spans="1:5" ht="12.75">
      <c r="A64" s="35" t="s">
        <v>54</v>
      </c>
      <c r="E64" s="39" t="s">
        <v>1871</v>
      </c>
    </row>
    <row r="65" spans="1:5" ht="12.75">
      <c r="A65" s="35" t="s">
        <v>56</v>
      </c>
      <c r="E65" s="40" t="s">
        <v>1872</v>
      </c>
    </row>
    <row r="66" spans="1:5" ht="267.75">
      <c r="A66" t="s">
        <v>58</v>
      </c>
      <c r="E66" s="39" t="s">
        <v>1873</v>
      </c>
    </row>
    <row r="67" spans="1:16" ht="12.75">
      <c r="A67" t="s">
        <v>49</v>
      </c>
      <c s="34" t="s">
        <v>97</v>
      </c>
      <c s="34" t="s">
        <v>1874</v>
      </c>
      <c s="35" t="s">
        <v>5</v>
      </c>
      <c s="6" t="s">
        <v>1875</v>
      </c>
      <c s="36" t="s">
        <v>52</v>
      </c>
      <c s="37">
        <v>0.005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377</v>
      </c>
      <c>
        <f>(M67*21)/100</f>
      </c>
      <c t="s">
        <v>27</v>
      </c>
    </row>
    <row r="68" spans="1:5" ht="12.75">
      <c r="A68" s="35" t="s">
        <v>54</v>
      </c>
      <c r="E68" s="39" t="s">
        <v>1876</v>
      </c>
    </row>
    <row r="69" spans="1:5" ht="12.75">
      <c r="A69" s="35" t="s">
        <v>56</v>
      </c>
      <c r="E69" s="40" t="s">
        <v>1877</v>
      </c>
    </row>
    <row r="70" spans="1:5" ht="267.75">
      <c r="A70" t="s">
        <v>58</v>
      </c>
      <c r="E70" s="39" t="s">
        <v>1873</v>
      </c>
    </row>
    <row r="71" spans="1:16" ht="12.75">
      <c r="A71" t="s">
        <v>49</v>
      </c>
      <c s="34" t="s">
        <v>101</v>
      </c>
      <c s="34" t="s">
        <v>1878</v>
      </c>
      <c s="35" t="s">
        <v>5</v>
      </c>
      <c s="6" t="s">
        <v>1879</v>
      </c>
      <c s="36" t="s">
        <v>83</v>
      </c>
      <c s="37">
        <v>14.77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1880</v>
      </c>
    </row>
    <row r="73" spans="1:5" ht="12.75">
      <c r="A73" s="35" t="s">
        <v>56</v>
      </c>
      <c r="E73" s="40" t="s">
        <v>1881</v>
      </c>
    </row>
    <row r="74" spans="1:5" ht="229.5">
      <c r="A74" t="s">
        <v>58</v>
      </c>
      <c r="E74" s="39" t="s">
        <v>1882</v>
      </c>
    </row>
    <row r="75" spans="1:16" ht="12.75">
      <c r="A75" t="s">
        <v>49</v>
      </c>
      <c s="34" t="s">
        <v>104</v>
      </c>
      <c s="34" t="s">
        <v>1883</v>
      </c>
      <c s="35" t="s">
        <v>5</v>
      </c>
      <c s="6" t="s">
        <v>1879</v>
      </c>
      <c s="36" t="s">
        <v>83</v>
      </c>
      <c s="37">
        <v>1.78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12.75">
      <c r="A76" s="35" t="s">
        <v>54</v>
      </c>
      <c r="E76" s="39" t="s">
        <v>1884</v>
      </c>
    </row>
    <row r="77" spans="1:5" ht="12.75">
      <c r="A77" s="35" t="s">
        <v>56</v>
      </c>
      <c r="E77" s="40" t="s">
        <v>1885</v>
      </c>
    </row>
    <row r="78" spans="1:5" ht="229.5">
      <c r="A78" t="s">
        <v>58</v>
      </c>
      <c r="E78" s="39" t="s">
        <v>1882</v>
      </c>
    </row>
    <row r="79" spans="1:16" ht="12.75">
      <c r="A79" t="s">
        <v>49</v>
      </c>
      <c s="34" t="s">
        <v>107</v>
      </c>
      <c s="34" t="s">
        <v>1886</v>
      </c>
      <c s="35" t="s">
        <v>5</v>
      </c>
      <c s="6" t="s">
        <v>1887</v>
      </c>
      <c s="36" t="s">
        <v>83</v>
      </c>
      <c s="37">
        <v>17.77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1888</v>
      </c>
    </row>
    <row r="81" spans="1:5" ht="12.75">
      <c r="A81" s="35" t="s">
        <v>56</v>
      </c>
      <c r="E81" s="40" t="s">
        <v>1889</v>
      </c>
    </row>
    <row r="82" spans="1:5" ht="229.5">
      <c r="A82" t="s">
        <v>58</v>
      </c>
      <c r="E82" s="39" t="s">
        <v>1882</v>
      </c>
    </row>
    <row r="83" spans="1:13" ht="12.75">
      <c r="A83" t="s">
        <v>46</v>
      </c>
      <c r="C83" s="31" t="s">
        <v>64</v>
      </c>
      <c r="E83" s="33" t="s">
        <v>1660</v>
      </c>
      <c r="J83" s="32">
        <f>0</f>
      </c>
      <c s="32">
        <f>0</f>
      </c>
      <c s="32">
        <f>0+L84+L88+L92+L96</f>
      </c>
      <c s="32">
        <f>0+M84+M88+M92+M96</f>
      </c>
    </row>
    <row r="84" spans="1:16" ht="12.75">
      <c r="A84" t="s">
        <v>49</v>
      </c>
      <c s="34" t="s">
        <v>110</v>
      </c>
      <c s="34" t="s">
        <v>1890</v>
      </c>
      <c s="35" t="s">
        <v>5</v>
      </c>
      <c s="6" t="s">
        <v>1891</v>
      </c>
      <c s="36" t="s">
        <v>83</v>
      </c>
      <c s="37">
        <v>55.9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377</v>
      </c>
      <c>
        <f>(M84*21)/100</f>
      </c>
      <c t="s">
        <v>27</v>
      </c>
    </row>
    <row r="85" spans="1:5" ht="25.5">
      <c r="A85" s="35" t="s">
        <v>54</v>
      </c>
      <c r="E85" s="39" t="s">
        <v>1892</v>
      </c>
    </row>
    <row r="86" spans="1:5" ht="12.75">
      <c r="A86" s="35" t="s">
        <v>56</v>
      </c>
      <c r="E86" s="40" t="s">
        <v>1893</v>
      </c>
    </row>
    <row r="87" spans="1:5" ht="369.75">
      <c r="A87" t="s">
        <v>58</v>
      </c>
      <c r="E87" s="39" t="s">
        <v>1894</v>
      </c>
    </row>
    <row r="88" spans="1:16" ht="12.75">
      <c r="A88" t="s">
        <v>49</v>
      </c>
      <c s="34" t="s">
        <v>113</v>
      </c>
      <c s="34" t="s">
        <v>1895</v>
      </c>
      <c s="35" t="s">
        <v>5</v>
      </c>
      <c s="6" t="s">
        <v>1896</v>
      </c>
      <c s="36" t="s">
        <v>83</v>
      </c>
      <c s="37">
        <v>2.61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1897</v>
      </c>
    </row>
    <row r="90" spans="1:5" ht="12.75">
      <c r="A90" s="35" t="s">
        <v>56</v>
      </c>
      <c r="E90" s="40" t="s">
        <v>1898</v>
      </c>
    </row>
    <row r="91" spans="1:5" ht="38.25">
      <c r="A91" t="s">
        <v>58</v>
      </c>
      <c r="E91" s="39" t="s">
        <v>1899</v>
      </c>
    </row>
    <row r="92" spans="1:16" ht="12.75">
      <c r="A92" t="s">
        <v>49</v>
      </c>
      <c s="34" t="s">
        <v>116</v>
      </c>
      <c s="34" t="s">
        <v>1890</v>
      </c>
      <c s="35" t="s">
        <v>47</v>
      </c>
      <c s="6" t="s">
        <v>1891</v>
      </c>
      <c s="36" t="s">
        <v>83</v>
      </c>
      <c s="37">
        <v>1.29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25.5">
      <c r="A93" s="35" t="s">
        <v>54</v>
      </c>
      <c r="E93" s="39" t="s">
        <v>1900</v>
      </c>
    </row>
    <row r="94" spans="1:5" ht="12.75">
      <c r="A94" s="35" t="s">
        <v>56</v>
      </c>
      <c r="E94" s="40" t="s">
        <v>1901</v>
      </c>
    </row>
    <row r="95" spans="1:5" ht="369.75">
      <c r="A95" t="s">
        <v>58</v>
      </c>
      <c r="E95" s="39" t="s">
        <v>1894</v>
      </c>
    </row>
    <row r="96" spans="1:16" ht="12.75">
      <c r="A96" t="s">
        <v>49</v>
      </c>
      <c s="34" t="s">
        <v>119</v>
      </c>
      <c s="34" t="s">
        <v>1902</v>
      </c>
      <c s="35" t="s">
        <v>5</v>
      </c>
      <c s="6" t="s">
        <v>1903</v>
      </c>
      <c s="36" t="s">
        <v>83</v>
      </c>
      <c s="37">
        <v>6.69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25.5">
      <c r="A97" s="35" t="s">
        <v>54</v>
      </c>
      <c r="E97" s="39" t="s">
        <v>1904</v>
      </c>
    </row>
    <row r="98" spans="1:5" ht="12.75">
      <c r="A98" s="35" t="s">
        <v>56</v>
      </c>
      <c r="E98" s="40" t="s">
        <v>1905</v>
      </c>
    </row>
    <row r="99" spans="1:5" ht="369.75">
      <c r="A99" t="s">
        <v>58</v>
      </c>
      <c r="E99" s="39" t="s">
        <v>1894</v>
      </c>
    </row>
    <row r="100" spans="1:13" ht="12.75">
      <c r="A100" t="s">
        <v>46</v>
      </c>
      <c r="C100" s="31" t="s">
        <v>67</v>
      </c>
      <c r="E100" s="33" t="s">
        <v>1322</v>
      </c>
      <c r="J100" s="32">
        <f>0</f>
      </c>
      <c s="32">
        <f>0</f>
      </c>
      <c s="32">
        <f>0+L101+L105+L109+L113+L117+L121+L125+L129</f>
      </c>
      <c s="32">
        <f>0+M101+M105+M109+M113+M117+M121+M125+M129</f>
      </c>
    </row>
    <row r="101" spans="1:16" ht="12.75">
      <c r="A101" t="s">
        <v>49</v>
      </c>
      <c s="34" t="s">
        <v>122</v>
      </c>
      <c s="34" t="s">
        <v>1906</v>
      </c>
      <c s="35" t="s">
        <v>5</v>
      </c>
      <c s="6" t="s">
        <v>1907</v>
      </c>
      <c s="36" t="s">
        <v>79</v>
      </c>
      <c s="37">
        <v>821.13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377</v>
      </c>
      <c>
        <f>(M101*21)/100</f>
      </c>
      <c t="s">
        <v>27</v>
      </c>
    </row>
    <row r="102" spans="1:5" ht="25.5">
      <c r="A102" s="35" t="s">
        <v>54</v>
      </c>
      <c r="E102" s="39" t="s">
        <v>1908</v>
      </c>
    </row>
    <row r="103" spans="1:5" ht="12.75">
      <c r="A103" s="35" t="s">
        <v>56</v>
      </c>
      <c r="E103" s="40" t="s">
        <v>1909</v>
      </c>
    </row>
    <row r="104" spans="1:5" ht="153">
      <c r="A104" t="s">
        <v>58</v>
      </c>
      <c r="E104" s="39" t="s">
        <v>1910</v>
      </c>
    </row>
    <row r="105" spans="1:16" ht="12.75">
      <c r="A105" t="s">
        <v>49</v>
      </c>
      <c s="34" t="s">
        <v>125</v>
      </c>
      <c s="34" t="s">
        <v>1911</v>
      </c>
      <c s="35" t="s">
        <v>5</v>
      </c>
      <c s="6" t="s">
        <v>1912</v>
      </c>
      <c s="36" t="s">
        <v>79</v>
      </c>
      <c s="37">
        <v>93.61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377</v>
      </c>
      <c>
        <f>(M105*21)/100</f>
      </c>
      <c t="s">
        <v>27</v>
      </c>
    </row>
    <row r="106" spans="1:5" ht="12.75">
      <c r="A106" s="35" t="s">
        <v>54</v>
      </c>
      <c r="E106" s="39" t="s">
        <v>1913</v>
      </c>
    </row>
    <row r="107" spans="1:5" ht="12.75">
      <c r="A107" s="35" t="s">
        <v>56</v>
      </c>
      <c r="E107" s="40" t="s">
        <v>1914</v>
      </c>
    </row>
    <row r="108" spans="1:5" ht="153">
      <c r="A108" t="s">
        <v>58</v>
      </c>
      <c r="E108" s="39" t="s">
        <v>1915</v>
      </c>
    </row>
    <row r="109" spans="1:16" ht="12.75">
      <c r="A109" t="s">
        <v>49</v>
      </c>
      <c s="34" t="s">
        <v>128</v>
      </c>
      <c s="34" t="s">
        <v>1916</v>
      </c>
      <c s="35" t="s">
        <v>5</v>
      </c>
      <c s="6" t="s">
        <v>1917</v>
      </c>
      <c s="36" t="s">
        <v>83</v>
      </c>
      <c s="37">
        <v>247.92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377</v>
      </c>
      <c>
        <f>(M109*21)/100</f>
      </c>
      <c t="s">
        <v>27</v>
      </c>
    </row>
    <row r="110" spans="1:5" ht="12.75">
      <c r="A110" s="35" t="s">
        <v>54</v>
      </c>
      <c r="E110" s="39" t="s">
        <v>1918</v>
      </c>
    </row>
    <row r="111" spans="1:5" ht="12.75">
      <c r="A111" s="35" t="s">
        <v>56</v>
      </c>
      <c r="E111" s="40" t="s">
        <v>1919</v>
      </c>
    </row>
    <row r="112" spans="1:5" ht="51">
      <c r="A112" t="s">
        <v>58</v>
      </c>
      <c r="E112" s="39" t="s">
        <v>1920</v>
      </c>
    </row>
    <row r="113" spans="1:16" ht="25.5">
      <c r="A113" t="s">
        <v>49</v>
      </c>
      <c s="34" t="s">
        <v>131</v>
      </c>
      <c s="34" t="s">
        <v>1921</v>
      </c>
      <c s="35" t="s">
        <v>5</v>
      </c>
      <c s="6" t="s">
        <v>1922</v>
      </c>
      <c s="36" t="s">
        <v>79</v>
      </c>
      <c s="37">
        <v>8.69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377</v>
      </c>
      <c>
        <f>(M113*21)/100</f>
      </c>
      <c t="s">
        <v>27</v>
      </c>
    </row>
    <row r="114" spans="1:5" ht="12.75">
      <c r="A114" s="35" t="s">
        <v>54</v>
      </c>
      <c r="E114" s="39" t="s">
        <v>1923</v>
      </c>
    </row>
    <row r="115" spans="1:5" ht="12.75">
      <c r="A115" s="35" t="s">
        <v>56</v>
      </c>
      <c r="E115" s="40" t="s">
        <v>1924</v>
      </c>
    </row>
    <row r="116" spans="1:5" ht="12.75">
      <c r="A116" t="s">
        <v>58</v>
      </c>
      <c r="E116" s="39" t="s">
        <v>1925</v>
      </c>
    </row>
    <row r="117" spans="1:16" ht="12.75">
      <c r="A117" t="s">
        <v>49</v>
      </c>
      <c s="34" t="s">
        <v>135</v>
      </c>
      <c s="34" t="s">
        <v>1926</v>
      </c>
      <c s="35" t="s">
        <v>5</v>
      </c>
      <c s="6" t="s">
        <v>1927</v>
      </c>
      <c s="36" t="s">
        <v>79</v>
      </c>
      <c s="37">
        <v>271.25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377</v>
      </c>
      <c>
        <f>(M117*21)/100</f>
      </c>
      <c t="s">
        <v>27</v>
      </c>
    </row>
    <row r="118" spans="1:5" ht="12.75">
      <c r="A118" s="35" t="s">
        <v>54</v>
      </c>
      <c r="E118" s="39" t="s">
        <v>1928</v>
      </c>
    </row>
    <row r="119" spans="1:5" ht="12.75">
      <c r="A119" s="35" t="s">
        <v>56</v>
      </c>
      <c r="E119" s="40" t="s">
        <v>1929</v>
      </c>
    </row>
    <row r="120" spans="1:5" ht="140.25">
      <c r="A120" t="s">
        <v>58</v>
      </c>
      <c r="E120" s="39" t="s">
        <v>1930</v>
      </c>
    </row>
    <row r="121" spans="1:16" ht="12.75">
      <c r="A121" t="s">
        <v>49</v>
      </c>
      <c s="34" t="s">
        <v>138</v>
      </c>
      <c s="34" t="s">
        <v>1931</v>
      </c>
      <c s="35" t="s">
        <v>5</v>
      </c>
      <c s="6" t="s">
        <v>1932</v>
      </c>
      <c s="36" t="s">
        <v>79</v>
      </c>
      <c s="37">
        <v>271.25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377</v>
      </c>
      <c>
        <f>(M121*21)/100</f>
      </c>
      <c t="s">
        <v>27</v>
      </c>
    </row>
    <row r="122" spans="1:5" ht="12.75">
      <c r="A122" s="35" t="s">
        <v>54</v>
      </c>
      <c r="E122" s="39" t="s">
        <v>1933</v>
      </c>
    </row>
    <row r="123" spans="1:5" ht="12.75">
      <c r="A123" s="35" t="s">
        <v>56</v>
      </c>
      <c r="E123" s="40" t="s">
        <v>1929</v>
      </c>
    </row>
    <row r="124" spans="1:5" ht="114.75">
      <c r="A124" t="s">
        <v>58</v>
      </c>
      <c r="E124" s="39" t="s">
        <v>1934</v>
      </c>
    </row>
    <row r="125" spans="1:16" ht="12.75">
      <c r="A125" t="s">
        <v>49</v>
      </c>
      <c s="34" t="s">
        <v>141</v>
      </c>
      <c s="34" t="s">
        <v>1935</v>
      </c>
      <c s="35" t="s">
        <v>5</v>
      </c>
      <c s="6" t="s">
        <v>1936</v>
      </c>
      <c s="36" t="s">
        <v>79</v>
      </c>
      <c s="37">
        <v>271.25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377</v>
      </c>
      <c>
        <f>(M125*21)/100</f>
      </c>
      <c t="s">
        <v>27</v>
      </c>
    </row>
    <row r="126" spans="1:5" ht="12.75">
      <c r="A126" s="35" t="s">
        <v>54</v>
      </c>
      <c r="E126" s="39" t="s">
        <v>1937</v>
      </c>
    </row>
    <row r="127" spans="1:5" ht="12.75">
      <c r="A127" s="35" t="s">
        <v>56</v>
      </c>
      <c r="E127" s="40" t="s">
        <v>1929</v>
      </c>
    </row>
    <row r="128" spans="1:5" ht="51">
      <c r="A128" t="s">
        <v>58</v>
      </c>
      <c r="E128" s="39" t="s">
        <v>1938</v>
      </c>
    </row>
    <row r="129" spans="1:16" ht="12.75">
      <c r="A129" t="s">
        <v>49</v>
      </c>
      <c s="34" t="s">
        <v>144</v>
      </c>
      <c s="34" t="s">
        <v>1939</v>
      </c>
      <c s="35" t="s">
        <v>5</v>
      </c>
      <c s="6" t="s">
        <v>1940</v>
      </c>
      <c s="36" t="s">
        <v>79</v>
      </c>
      <c s="37">
        <v>271.25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377</v>
      </c>
      <c>
        <f>(M129*21)/100</f>
      </c>
      <c t="s">
        <v>27</v>
      </c>
    </row>
    <row r="130" spans="1:5" ht="12.75">
      <c r="A130" s="35" t="s">
        <v>54</v>
      </c>
      <c r="E130" s="39" t="s">
        <v>1941</v>
      </c>
    </row>
    <row r="131" spans="1:5" ht="12.75">
      <c r="A131" s="35" t="s">
        <v>56</v>
      </c>
      <c r="E131" s="40" t="s">
        <v>1929</v>
      </c>
    </row>
    <row r="132" spans="1:5" ht="51">
      <c r="A132" t="s">
        <v>58</v>
      </c>
      <c r="E132" s="39" t="s">
        <v>1938</v>
      </c>
    </row>
    <row r="133" spans="1:13" ht="12.75">
      <c r="A133" t="s">
        <v>46</v>
      </c>
      <c r="C133" s="31" t="s">
        <v>73</v>
      </c>
      <c r="E133" s="33" t="s">
        <v>1942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147</v>
      </c>
      <c s="34" t="s">
        <v>1943</v>
      </c>
      <c s="35" t="s">
        <v>5</v>
      </c>
      <c s="6" t="s">
        <v>1944</v>
      </c>
      <c s="36" t="s">
        <v>79</v>
      </c>
      <c s="37">
        <v>46.04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25.5">
      <c r="A135" s="35" t="s">
        <v>54</v>
      </c>
      <c r="E135" s="39" t="s">
        <v>1945</v>
      </c>
    </row>
    <row r="136" spans="1:5" ht="12.75">
      <c r="A136" s="35" t="s">
        <v>56</v>
      </c>
      <c r="E136" s="40" t="s">
        <v>1946</v>
      </c>
    </row>
    <row r="137" spans="1:5" ht="191.25">
      <c r="A137" t="s">
        <v>58</v>
      </c>
      <c r="E137" s="39" t="s">
        <v>1947</v>
      </c>
    </row>
    <row r="138" spans="1:16" ht="12.75">
      <c r="A138" t="s">
        <v>49</v>
      </c>
      <c s="34" t="s">
        <v>150</v>
      </c>
      <c s="34" t="s">
        <v>1948</v>
      </c>
      <c s="35" t="s">
        <v>5</v>
      </c>
      <c s="6" t="s">
        <v>1949</v>
      </c>
      <c s="36" t="s">
        <v>79</v>
      </c>
      <c s="37">
        <v>4.88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377</v>
      </c>
      <c>
        <f>(M138*21)/100</f>
      </c>
      <c t="s">
        <v>27</v>
      </c>
    </row>
    <row r="139" spans="1:5" ht="12.75">
      <c r="A139" s="35" t="s">
        <v>54</v>
      </c>
      <c r="E139" s="39" t="s">
        <v>1950</v>
      </c>
    </row>
    <row r="140" spans="1:5" ht="12.75">
      <c r="A140" s="35" t="s">
        <v>56</v>
      </c>
      <c r="E140" s="40" t="s">
        <v>1951</v>
      </c>
    </row>
    <row r="141" spans="1:5" ht="191.25">
      <c r="A141" t="s">
        <v>58</v>
      </c>
      <c r="E141" s="39" t="s">
        <v>1947</v>
      </c>
    </row>
    <row r="142" spans="1:16" ht="12.75">
      <c r="A142" t="s">
        <v>49</v>
      </c>
      <c s="34" t="s">
        <v>153</v>
      </c>
      <c s="34" t="s">
        <v>1952</v>
      </c>
      <c s="35" t="s">
        <v>5</v>
      </c>
      <c s="6" t="s">
        <v>1953</v>
      </c>
      <c s="36" t="s">
        <v>79</v>
      </c>
      <c s="37">
        <v>5.78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377</v>
      </c>
      <c>
        <f>(M142*21)/100</f>
      </c>
      <c t="s">
        <v>27</v>
      </c>
    </row>
    <row r="143" spans="1:5" ht="25.5">
      <c r="A143" s="35" t="s">
        <v>54</v>
      </c>
      <c r="E143" s="39" t="s">
        <v>1954</v>
      </c>
    </row>
    <row r="144" spans="1:5" ht="12.75">
      <c r="A144" s="35" t="s">
        <v>56</v>
      </c>
      <c r="E144" s="40" t="s">
        <v>1955</v>
      </c>
    </row>
    <row r="145" spans="1:5" ht="38.25">
      <c r="A145" t="s">
        <v>58</v>
      </c>
      <c r="E145" s="39" t="s">
        <v>1956</v>
      </c>
    </row>
    <row r="146" spans="1:13" ht="12.75">
      <c r="A146" t="s">
        <v>46</v>
      </c>
      <c r="C146" s="31" t="s">
        <v>76</v>
      </c>
      <c r="E146" s="33" t="s">
        <v>1957</v>
      </c>
      <c r="J146" s="32">
        <f>0</f>
      </c>
      <c s="32">
        <f>0</f>
      </c>
      <c s="32">
        <f>0+L147+L151+L155+L159+L163</f>
      </c>
      <c s="32">
        <f>0+M147+M151+M155+M159+M163</f>
      </c>
    </row>
    <row r="147" spans="1:16" ht="12.75">
      <c r="A147" t="s">
        <v>49</v>
      </c>
      <c s="34" t="s">
        <v>156</v>
      </c>
      <c s="34" t="s">
        <v>1958</v>
      </c>
      <c s="35" t="s">
        <v>5</v>
      </c>
      <c s="6" t="s">
        <v>1959</v>
      </c>
      <c s="36" t="s">
        <v>93</v>
      </c>
      <c s="37">
        <v>150.24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1960</v>
      </c>
    </row>
    <row r="149" spans="1:5" ht="51">
      <c r="A149" s="35" t="s">
        <v>56</v>
      </c>
      <c r="E149" s="40" t="s">
        <v>1961</v>
      </c>
    </row>
    <row r="150" spans="1:5" ht="76.5">
      <c r="A150" t="s">
        <v>58</v>
      </c>
      <c r="E150" s="39" t="s">
        <v>1962</v>
      </c>
    </row>
    <row r="151" spans="1:16" ht="12.75">
      <c r="A151" t="s">
        <v>49</v>
      </c>
      <c s="34" t="s">
        <v>159</v>
      </c>
      <c s="34" t="s">
        <v>1963</v>
      </c>
      <c s="35" t="s">
        <v>5</v>
      </c>
      <c s="6" t="s">
        <v>1959</v>
      </c>
      <c s="36" t="s">
        <v>93</v>
      </c>
      <c s="37">
        <v>2.5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1964</v>
      </c>
    </row>
    <row r="153" spans="1:5" ht="51">
      <c r="A153" s="35" t="s">
        <v>56</v>
      </c>
      <c r="E153" s="40" t="s">
        <v>1965</v>
      </c>
    </row>
    <row r="154" spans="1:5" ht="76.5">
      <c r="A154" t="s">
        <v>58</v>
      </c>
      <c r="E154" s="39" t="s">
        <v>1962</v>
      </c>
    </row>
    <row r="155" spans="1:16" ht="12.75">
      <c r="A155" t="s">
        <v>49</v>
      </c>
      <c s="34" t="s">
        <v>162</v>
      </c>
      <c s="34" t="s">
        <v>1698</v>
      </c>
      <c s="35" t="s">
        <v>5</v>
      </c>
      <c s="6" t="s">
        <v>1699</v>
      </c>
      <c s="36" t="s">
        <v>1848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1966</v>
      </c>
    </row>
    <row r="157" spans="1:5" ht="12.75">
      <c r="A157" s="35" t="s">
        <v>56</v>
      </c>
      <c r="E157" s="40" t="s">
        <v>1967</v>
      </c>
    </row>
    <row r="158" spans="1:5" ht="242.25">
      <c r="A158" t="s">
        <v>58</v>
      </c>
      <c r="E158" s="39" t="s">
        <v>1968</v>
      </c>
    </row>
    <row r="159" spans="1:16" ht="12.75">
      <c r="A159" t="s">
        <v>49</v>
      </c>
      <c s="34" t="s">
        <v>165</v>
      </c>
      <c s="34" t="s">
        <v>1695</v>
      </c>
      <c s="35" t="s">
        <v>5</v>
      </c>
      <c s="6" t="s">
        <v>1696</v>
      </c>
      <c s="36" t="s">
        <v>93</v>
      </c>
      <c s="37">
        <v>9.33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25.5">
      <c r="A160" s="35" t="s">
        <v>54</v>
      </c>
      <c r="E160" s="39" t="s">
        <v>1969</v>
      </c>
    </row>
    <row r="161" spans="1:5" ht="12.75">
      <c r="A161" s="35" t="s">
        <v>56</v>
      </c>
      <c r="E161" s="40" t="s">
        <v>1970</v>
      </c>
    </row>
    <row r="162" spans="1:5" ht="255">
      <c r="A162" t="s">
        <v>58</v>
      </c>
      <c r="E162" s="39" t="s">
        <v>1971</v>
      </c>
    </row>
    <row r="163" spans="1:16" ht="12.75">
      <c r="A163" t="s">
        <v>49</v>
      </c>
      <c s="34" t="s">
        <v>168</v>
      </c>
      <c s="34" t="s">
        <v>1972</v>
      </c>
      <c s="35" t="s">
        <v>5</v>
      </c>
      <c s="6" t="s">
        <v>1973</v>
      </c>
      <c s="36" t="s">
        <v>93</v>
      </c>
      <c s="37">
        <v>9.33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1974</v>
      </c>
    </row>
    <row r="165" spans="1:5" ht="12.75">
      <c r="A165" s="35" t="s">
        <v>56</v>
      </c>
      <c r="E165" s="40" t="s">
        <v>1970</v>
      </c>
    </row>
    <row r="166" spans="1:5" ht="51">
      <c r="A166" t="s">
        <v>58</v>
      </c>
      <c r="E166" s="39" t="s">
        <v>1975</v>
      </c>
    </row>
    <row r="167" spans="1:13" ht="12.75">
      <c r="A167" t="s">
        <v>46</v>
      </c>
      <c r="C167" s="31" t="s">
        <v>330</v>
      </c>
      <c r="E167" s="33" t="s">
        <v>1976</v>
      </c>
      <c r="J167" s="32">
        <f>0</f>
      </c>
      <c s="32">
        <f>0</f>
      </c>
      <c s="32">
        <f>0+L168</f>
      </c>
      <c s="32">
        <f>0+M168</f>
      </c>
    </row>
    <row r="168" spans="1:16" ht="12.75">
      <c r="A168" t="s">
        <v>49</v>
      </c>
      <c s="34" t="s">
        <v>171</v>
      </c>
      <c s="34" t="s">
        <v>1977</v>
      </c>
      <c s="35" t="s">
        <v>5</v>
      </c>
      <c s="6" t="s">
        <v>1978</v>
      </c>
      <c s="36" t="s">
        <v>93</v>
      </c>
      <c s="37">
        <v>51.35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377</v>
      </c>
      <c>
        <f>(M168*21)/100</f>
      </c>
      <c t="s">
        <v>27</v>
      </c>
    </row>
    <row r="169" spans="1:5" ht="12.75">
      <c r="A169" s="35" t="s">
        <v>54</v>
      </c>
      <c r="E169" s="39" t="s">
        <v>1979</v>
      </c>
    </row>
    <row r="170" spans="1:5" ht="12.75">
      <c r="A170" s="35" t="s">
        <v>56</v>
      </c>
      <c r="E170" s="40" t="s">
        <v>1980</v>
      </c>
    </row>
    <row r="171" spans="1:5" ht="63.75">
      <c r="A171" t="s">
        <v>58</v>
      </c>
      <c r="E171" s="39" t="s">
        <v>1981</v>
      </c>
    </row>
    <row r="172" spans="1:13" ht="12.75">
      <c r="A172" t="s">
        <v>46</v>
      </c>
      <c r="C172" s="31" t="s">
        <v>336</v>
      </c>
      <c r="E172" s="33" t="s">
        <v>1471</v>
      </c>
      <c r="J172" s="32">
        <f>0</f>
      </c>
      <c s="32">
        <f>0</f>
      </c>
      <c s="32">
        <f>0+L173+L177+L181+L185+L189+L193+L197+L201+L205</f>
      </c>
      <c s="32">
        <f>0+M173+M177+M181+M185+M189+M193+M197+M201+M205</f>
      </c>
    </row>
    <row r="173" spans="1:16" ht="12.75">
      <c r="A173" t="s">
        <v>49</v>
      </c>
      <c s="34" t="s">
        <v>174</v>
      </c>
      <c s="34" t="s">
        <v>1982</v>
      </c>
      <c s="35" t="s">
        <v>5</v>
      </c>
      <c s="6" t="s">
        <v>1983</v>
      </c>
      <c s="36" t="s">
        <v>93</v>
      </c>
      <c s="37">
        <v>174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377</v>
      </c>
      <c>
        <f>(M173*21)/100</f>
      </c>
      <c t="s">
        <v>27</v>
      </c>
    </row>
    <row r="174" spans="1:5" ht="12.75">
      <c r="A174" s="35" t="s">
        <v>54</v>
      </c>
      <c r="E174" s="39" t="s">
        <v>1984</v>
      </c>
    </row>
    <row r="175" spans="1:5" ht="12.75">
      <c r="A175" s="35" t="s">
        <v>56</v>
      </c>
      <c r="E175" s="40" t="s">
        <v>1985</v>
      </c>
    </row>
    <row r="176" spans="1:5" ht="229.5">
      <c r="A176" t="s">
        <v>58</v>
      </c>
      <c r="E176" s="39" t="s">
        <v>1986</v>
      </c>
    </row>
    <row r="177" spans="1:16" ht="12.75">
      <c r="A177" t="s">
        <v>49</v>
      </c>
      <c s="34" t="s">
        <v>177</v>
      </c>
      <c s="34" t="s">
        <v>1987</v>
      </c>
      <c s="35" t="s">
        <v>5</v>
      </c>
      <c s="6" t="s">
        <v>1988</v>
      </c>
      <c s="36" t="s">
        <v>93</v>
      </c>
      <c s="37">
        <v>60.02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377</v>
      </c>
      <c>
        <f>(M177*21)/100</f>
      </c>
      <c t="s">
        <v>27</v>
      </c>
    </row>
    <row r="178" spans="1:5" ht="25.5">
      <c r="A178" s="35" t="s">
        <v>54</v>
      </c>
      <c r="E178" s="39" t="s">
        <v>1989</v>
      </c>
    </row>
    <row r="179" spans="1:5" ht="12.75">
      <c r="A179" s="35" t="s">
        <v>56</v>
      </c>
      <c r="E179" s="40" t="s">
        <v>1990</v>
      </c>
    </row>
    <row r="180" spans="1:5" ht="229.5">
      <c r="A180" t="s">
        <v>58</v>
      </c>
      <c r="E180" s="39" t="s">
        <v>1991</v>
      </c>
    </row>
    <row r="181" spans="1:16" ht="12.75">
      <c r="A181" t="s">
        <v>49</v>
      </c>
      <c s="34" t="s">
        <v>180</v>
      </c>
      <c s="34" t="s">
        <v>1992</v>
      </c>
      <c s="35" t="s">
        <v>5</v>
      </c>
      <c s="6" t="s">
        <v>1993</v>
      </c>
      <c s="36" t="s">
        <v>1994</v>
      </c>
      <c s="37">
        <v>120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377</v>
      </c>
      <c>
        <f>(M181*21)/100</f>
      </c>
      <c t="s">
        <v>27</v>
      </c>
    </row>
    <row r="182" spans="1:5" ht="12.75">
      <c r="A182" s="35" t="s">
        <v>54</v>
      </c>
      <c r="E182" s="39" t="s">
        <v>1995</v>
      </c>
    </row>
    <row r="183" spans="1:5" ht="12.75">
      <c r="A183" s="35" t="s">
        <v>56</v>
      </c>
      <c r="E183" s="40" t="s">
        <v>690</v>
      </c>
    </row>
    <row r="184" spans="1:5" ht="357">
      <c r="A184" t="s">
        <v>58</v>
      </c>
      <c r="E184" s="39" t="s">
        <v>1996</v>
      </c>
    </row>
    <row r="185" spans="1:16" ht="25.5">
      <c r="A185" t="s">
        <v>49</v>
      </c>
      <c s="34" t="s">
        <v>183</v>
      </c>
      <c s="34" t="s">
        <v>1997</v>
      </c>
      <c s="35" t="s">
        <v>5</v>
      </c>
      <c s="6" t="s">
        <v>1998</v>
      </c>
      <c s="36" t="s">
        <v>93</v>
      </c>
      <c s="37">
        <v>14.55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377</v>
      </c>
      <c>
        <f>(M185*21)/100</f>
      </c>
      <c t="s">
        <v>27</v>
      </c>
    </row>
    <row r="186" spans="1:5" ht="12.75">
      <c r="A186" s="35" t="s">
        <v>54</v>
      </c>
      <c r="E186" s="39" t="s">
        <v>1999</v>
      </c>
    </row>
    <row r="187" spans="1:5" ht="12.75">
      <c r="A187" s="35" t="s">
        <v>56</v>
      </c>
      <c r="E187" s="40" t="s">
        <v>2000</v>
      </c>
    </row>
    <row r="188" spans="1:5" ht="89.25">
      <c r="A188" t="s">
        <v>58</v>
      </c>
      <c r="E188" s="39" t="s">
        <v>2001</v>
      </c>
    </row>
    <row r="189" spans="1:16" ht="12.75">
      <c r="A189" t="s">
        <v>49</v>
      </c>
      <c s="34" t="s">
        <v>186</v>
      </c>
      <c s="34" t="s">
        <v>2002</v>
      </c>
      <c s="35" t="s">
        <v>5</v>
      </c>
      <c s="6" t="s">
        <v>2003</v>
      </c>
      <c s="36" t="s">
        <v>1848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377</v>
      </c>
      <c>
        <f>(M189*21)/100</f>
      </c>
      <c t="s">
        <v>27</v>
      </c>
    </row>
    <row r="190" spans="1:5" ht="12.75">
      <c r="A190" s="35" t="s">
        <v>54</v>
      </c>
      <c r="E190" s="39" t="s">
        <v>2004</v>
      </c>
    </row>
    <row r="191" spans="1:5" ht="12.75">
      <c r="A191" s="35" t="s">
        <v>56</v>
      </c>
      <c r="E191" s="40" t="s">
        <v>5</v>
      </c>
    </row>
    <row r="192" spans="1:5" ht="89.25">
      <c r="A192" t="s">
        <v>58</v>
      </c>
      <c r="E192" s="39" t="s">
        <v>2005</v>
      </c>
    </row>
    <row r="193" spans="1:16" ht="12.75">
      <c r="A193" t="s">
        <v>49</v>
      </c>
      <c s="34" t="s">
        <v>190</v>
      </c>
      <c s="34" t="s">
        <v>2006</v>
      </c>
      <c s="35" t="s">
        <v>5</v>
      </c>
      <c s="6" t="s">
        <v>2003</v>
      </c>
      <c s="36" t="s">
        <v>1848</v>
      </c>
      <c s="37">
        <v>3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377</v>
      </c>
      <c>
        <f>(M193*21)/100</f>
      </c>
      <c t="s">
        <v>27</v>
      </c>
    </row>
    <row r="194" spans="1:5" ht="12.75">
      <c r="A194" s="35" t="s">
        <v>54</v>
      </c>
      <c r="E194" s="39" t="s">
        <v>2007</v>
      </c>
    </row>
    <row r="195" spans="1:5" ht="12.75">
      <c r="A195" s="35" t="s">
        <v>56</v>
      </c>
      <c r="E195" s="40" t="s">
        <v>5</v>
      </c>
    </row>
    <row r="196" spans="1:5" ht="89.25">
      <c r="A196" t="s">
        <v>58</v>
      </c>
      <c r="E196" s="39" t="s">
        <v>2005</v>
      </c>
    </row>
    <row r="197" spans="1:16" ht="12.75">
      <c r="A197" t="s">
        <v>49</v>
      </c>
      <c s="34" t="s">
        <v>193</v>
      </c>
      <c s="34" t="s">
        <v>2008</v>
      </c>
      <c s="35" t="s">
        <v>5</v>
      </c>
      <c s="6" t="s">
        <v>2009</v>
      </c>
      <c s="36" t="s">
        <v>1848</v>
      </c>
      <c s="37">
        <v>3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377</v>
      </c>
      <c>
        <f>(M197*21)/100</f>
      </c>
      <c t="s">
        <v>27</v>
      </c>
    </row>
    <row r="198" spans="1:5" ht="12.75">
      <c r="A198" s="35" t="s">
        <v>54</v>
      </c>
      <c r="E198" s="39" t="s">
        <v>2010</v>
      </c>
    </row>
    <row r="199" spans="1:5" ht="12.75">
      <c r="A199" s="35" t="s">
        <v>56</v>
      </c>
      <c r="E199" s="40" t="s">
        <v>5</v>
      </c>
    </row>
    <row r="200" spans="1:5" ht="89.25">
      <c r="A200" t="s">
        <v>58</v>
      </c>
      <c r="E200" s="39" t="s">
        <v>2005</v>
      </c>
    </row>
    <row r="201" spans="1:16" ht="12.75">
      <c r="A201" t="s">
        <v>49</v>
      </c>
      <c s="34" t="s">
        <v>196</v>
      </c>
      <c s="34" t="s">
        <v>2011</v>
      </c>
      <c s="35" t="s">
        <v>47</v>
      </c>
      <c s="6" t="s">
        <v>2012</v>
      </c>
      <c s="36" t="s">
        <v>1848</v>
      </c>
      <c s="37">
        <v>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377</v>
      </c>
      <c>
        <f>(M201*21)/100</f>
      </c>
      <c t="s">
        <v>27</v>
      </c>
    </row>
    <row r="202" spans="1:5" ht="12.75">
      <c r="A202" s="35" t="s">
        <v>54</v>
      </c>
      <c r="E202" s="39" t="s">
        <v>2013</v>
      </c>
    </row>
    <row r="203" spans="1:5" ht="12.75">
      <c r="A203" s="35" t="s">
        <v>56</v>
      </c>
      <c r="E203" s="40" t="s">
        <v>5</v>
      </c>
    </row>
    <row r="204" spans="1:5" ht="89.25">
      <c r="A204" t="s">
        <v>58</v>
      </c>
      <c r="E204" s="39" t="s">
        <v>2005</v>
      </c>
    </row>
    <row r="205" spans="1:16" ht="12.75">
      <c r="A205" t="s">
        <v>49</v>
      </c>
      <c s="34" t="s">
        <v>199</v>
      </c>
      <c s="34" t="s">
        <v>2011</v>
      </c>
      <c s="35" t="s">
        <v>27</v>
      </c>
      <c s="6" t="s">
        <v>2012</v>
      </c>
      <c s="36" t="s">
        <v>1848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377</v>
      </c>
      <c>
        <f>(M205*21)/100</f>
      </c>
      <c t="s">
        <v>27</v>
      </c>
    </row>
    <row r="206" spans="1:5" ht="12.75">
      <c r="A206" s="35" t="s">
        <v>54</v>
      </c>
      <c r="E206" s="39" t="s">
        <v>2014</v>
      </c>
    </row>
    <row r="207" spans="1:5" ht="12.75">
      <c r="A207" s="35" t="s">
        <v>56</v>
      </c>
      <c r="E207" s="40" t="s">
        <v>5</v>
      </c>
    </row>
    <row r="208" spans="1:5" ht="89.25">
      <c r="A208" t="s">
        <v>58</v>
      </c>
      <c r="E208" s="39" t="s">
        <v>2005</v>
      </c>
    </row>
    <row r="209" spans="1:13" ht="12.75">
      <c r="A209" t="s">
        <v>46</v>
      </c>
      <c r="C209" s="31" t="s">
        <v>348</v>
      </c>
      <c r="E209" s="33" t="s">
        <v>2015</v>
      </c>
      <c r="J209" s="32">
        <f>0</f>
      </c>
      <c s="32">
        <f>0</f>
      </c>
      <c s="32">
        <f>0+L210+L214</f>
      </c>
      <c s="32">
        <f>0+M210+M214</f>
      </c>
    </row>
    <row r="210" spans="1:16" ht="12.75">
      <c r="A210" t="s">
        <v>49</v>
      </c>
      <c s="34" t="s">
        <v>202</v>
      </c>
      <c s="34" t="s">
        <v>2016</v>
      </c>
      <c s="35" t="s">
        <v>5</v>
      </c>
      <c s="6" t="s">
        <v>2017</v>
      </c>
      <c s="36" t="s">
        <v>93</v>
      </c>
      <c s="37">
        <v>416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377</v>
      </c>
      <c>
        <f>(M210*21)/100</f>
      </c>
      <c t="s">
        <v>27</v>
      </c>
    </row>
    <row r="211" spans="1:5" ht="12.75">
      <c r="A211" s="35" t="s">
        <v>54</v>
      </c>
      <c r="E211" s="39" t="s">
        <v>2018</v>
      </c>
    </row>
    <row r="212" spans="1:5" ht="12.75">
      <c r="A212" s="35" t="s">
        <v>56</v>
      </c>
      <c r="E212" s="40" t="s">
        <v>2019</v>
      </c>
    </row>
    <row r="213" spans="1:5" ht="178.5">
      <c r="A213" t="s">
        <v>58</v>
      </c>
      <c r="E213" s="39" t="s">
        <v>2020</v>
      </c>
    </row>
    <row r="214" spans="1:16" ht="25.5">
      <c r="A214" t="s">
        <v>49</v>
      </c>
      <c s="34" t="s">
        <v>206</v>
      </c>
      <c s="34" t="s">
        <v>2021</v>
      </c>
      <c s="35" t="s">
        <v>5</v>
      </c>
      <c s="6" t="s">
        <v>2022</v>
      </c>
      <c s="36" t="s">
        <v>709</v>
      </c>
      <c s="37">
        <v>2750.72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377</v>
      </c>
      <c>
        <f>(M214*21)/100</f>
      </c>
      <c t="s">
        <v>27</v>
      </c>
    </row>
    <row r="215" spans="1:5" ht="12.75">
      <c r="A215" s="35" t="s">
        <v>54</v>
      </c>
      <c r="E215" s="39" t="s">
        <v>2023</v>
      </c>
    </row>
    <row r="216" spans="1:5" ht="12.75">
      <c r="A216" s="35" t="s">
        <v>56</v>
      </c>
      <c r="E216" s="40" t="s">
        <v>2024</v>
      </c>
    </row>
    <row r="217" spans="1:5" ht="127.5">
      <c r="A217" t="s">
        <v>58</v>
      </c>
      <c r="E217" s="39" t="s">
        <v>2025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1815</v>
      </c>
      <c r="E4" s="26" t="s">
        <v>1816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2028</v>
      </c>
      <c r="E8" s="30" t="s">
        <v>2027</v>
      </c>
      <c r="J8" s="29">
        <f>0+J9+J18+J31+J36+J49+J66+J87+J96+J101+J126</f>
      </c>
      <c s="29">
        <f>0+K9+K18+K31+K36+K49+K66+K87+K96+K101+K126</f>
      </c>
      <c s="29">
        <f>0+L9+L18+L31+L36+L49+L66+L87+L96+L101+L126</f>
      </c>
      <c s="29">
        <f>0+M9+M18+M31+M36+M49+M66+M87+M96+M101+M126</f>
      </c>
    </row>
    <row r="9" spans="1:13" ht="12.75">
      <c r="A9" t="s">
        <v>46</v>
      </c>
      <c r="C9" s="31" t="s">
        <v>1299</v>
      </c>
      <c r="E9" s="33" t="s">
        <v>1820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47</v>
      </c>
      <c s="34" t="s">
        <v>1821</v>
      </c>
      <c s="35" t="s">
        <v>5</v>
      </c>
      <c s="6" t="s">
        <v>1822</v>
      </c>
      <c s="36" t="s">
        <v>52</v>
      </c>
      <c s="37">
        <v>916.398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2029</v>
      </c>
    </row>
    <row r="12" spans="1:5" ht="12.75">
      <c r="A12" s="35" t="s">
        <v>56</v>
      </c>
      <c r="E12" s="40" t="s">
        <v>2030</v>
      </c>
    </row>
    <row r="13" spans="1:5" ht="140.25">
      <c r="A13" t="s">
        <v>58</v>
      </c>
      <c r="E13" s="39" t="s">
        <v>1825</v>
      </c>
    </row>
    <row r="14" spans="1:16" ht="25.5">
      <c r="A14" t="s">
        <v>49</v>
      </c>
      <c s="34" t="s">
        <v>27</v>
      </c>
      <c s="34" t="s">
        <v>1826</v>
      </c>
      <c s="35" t="s">
        <v>5</v>
      </c>
      <c s="6" t="s">
        <v>570</v>
      </c>
      <c s="36" t="s">
        <v>52</v>
      </c>
      <c s="37">
        <v>636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2031</v>
      </c>
    </row>
    <row r="16" spans="1:5" ht="12.75">
      <c r="A16" s="35" t="s">
        <v>56</v>
      </c>
      <c r="E16" s="40" t="s">
        <v>2023</v>
      </c>
    </row>
    <row r="17" spans="1:5" ht="204">
      <c r="A17" t="s">
        <v>58</v>
      </c>
      <c r="E17" s="39" t="s">
        <v>2032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1596</v>
      </c>
      <c s="35" t="s">
        <v>5</v>
      </c>
      <c s="6" t="s">
        <v>1597</v>
      </c>
      <c s="36" t="s">
        <v>83</v>
      </c>
      <c s="37">
        <v>509.11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2033</v>
      </c>
    </row>
    <row r="21" spans="1:5" ht="12.75">
      <c r="A21" s="35" t="s">
        <v>56</v>
      </c>
      <c r="E21" s="40" t="s">
        <v>2034</v>
      </c>
    </row>
    <row r="22" spans="1:5" ht="369.75">
      <c r="A22" t="s">
        <v>58</v>
      </c>
      <c r="E22" s="39" t="s">
        <v>1831</v>
      </c>
    </row>
    <row r="23" spans="1:16" ht="12.75">
      <c r="A23" t="s">
        <v>49</v>
      </c>
      <c s="34" t="s">
        <v>64</v>
      </c>
      <c s="34" t="s">
        <v>1599</v>
      </c>
      <c s="35" t="s">
        <v>5</v>
      </c>
      <c s="6" t="s">
        <v>1600</v>
      </c>
      <c s="36" t="s">
        <v>83</v>
      </c>
      <c s="37">
        <v>2036.44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2035</v>
      </c>
    </row>
    <row r="25" spans="1:5" ht="12.75">
      <c r="A25" s="35" t="s">
        <v>56</v>
      </c>
      <c r="E25" s="40" t="s">
        <v>2036</v>
      </c>
    </row>
    <row r="26" spans="1:5" ht="25.5">
      <c r="A26" t="s">
        <v>58</v>
      </c>
      <c r="E26" s="39" t="s">
        <v>1602</v>
      </c>
    </row>
    <row r="27" spans="1:16" ht="12.75">
      <c r="A27" t="s">
        <v>49</v>
      </c>
      <c s="34" t="s">
        <v>67</v>
      </c>
      <c s="34" t="s">
        <v>1326</v>
      </c>
      <c s="35" t="s">
        <v>5</v>
      </c>
      <c s="6" t="s">
        <v>1327</v>
      </c>
      <c s="36" t="s">
        <v>79</v>
      </c>
      <c s="37">
        <v>235.46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2037</v>
      </c>
    </row>
    <row r="29" spans="1:5" ht="12.75">
      <c r="A29" s="35" t="s">
        <v>56</v>
      </c>
      <c r="E29" s="40" t="s">
        <v>2038</v>
      </c>
    </row>
    <row r="30" spans="1:5" ht="25.5">
      <c r="A30" t="s">
        <v>58</v>
      </c>
      <c r="E30" s="39" t="s">
        <v>1836</v>
      </c>
    </row>
    <row r="31" spans="1:13" ht="12.75">
      <c r="A31" t="s">
        <v>46</v>
      </c>
      <c r="C31" s="31" t="s">
        <v>107</v>
      </c>
      <c r="E31" s="33" t="s">
        <v>1852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70</v>
      </c>
      <c s="34" t="s">
        <v>1853</v>
      </c>
      <c s="35" t="s">
        <v>5</v>
      </c>
      <c s="6" t="s">
        <v>1854</v>
      </c>
      <c s="36" t="s">
        <v>83</v>
      </c>
      <c s="37">
        <v>803.87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2039</v>
      </c>
    </row>
    <row r="34" spans="1:5" ht="25.5">
      <c r="A34" s="35" t="s">
        <v>56</v>
      </c>
      <c r="E34" s="40" t="s">
        <v>2040</v>
      </c>
    </row>
    <row r="35" spans="1:5" ht="280.5">
      <c r="A35" t="s">
        <v>58</v>
      </c>
      <c r="E35" s="39" t="s">
        <v>1857</v>
      </c>
    </row>
    <row r="36" spans="1:13" ht="12.75">
      <c r="A36" t="s">
        <v>46</v>
      </c>
      <c r="C36" s="31" t="s">
        <v>26</v>
      </c>
      <c r="E36" s="33" t="s">
        <v>1754</v>
      </c>
      <c r="J36" s="32">
        <f>0</f>
      </c>
      <c s="32">
        <f>0</f>
      </c>
      <c s="32">
        <f>0+L37+L41+L45</f>
      </c>
      <c s="32">
        <f>0+M37+M41+M45</f>
      </c>
    </row>
    <row r="37" spans="1:16" ht="12.75">
      <c r="A37" t="s">
        <v>49</v>
      </c>
      <c s="34" t="s">
        <v>73</v>
      </c>
      <c s="34" t="s">
        <v>1755</v>
      </c>
      <c s="35" t="s">
        <v>5</v>
      </c>
      <c s="6" t="s">
        <v>1756</v>
      </c>
      <c s="36" t="s">
        <v>83</v>
      </c>
      <c s="37">
        <v>156.23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377</v>
      </c>
      <c>
        <f>(M37*21)/100</f>
      </c>
      <c t="s">
        <v>27</v>
      </c>
    </row>
    <row r="38" spans="1:5" ht="12.75">
      <c r="A38" s="35" t="s">
        <v>54</v>
      </c>
      <c r="E38" s="39" t="s">
        <v>2041</v>
      </c>
    </row>
    <row r="39" spans="1:5" ht="12.75">
      <c r="A39" s="35" t="s">
        <v>56</v>
      </c>
      <c r="E39" s="40" t="s">
        <v>2042</v>
      </c>
    </row>
    <row r="40" spans="1:5" ht="369.75">
      <c r="A40" t="s">
        <v>58</v>
      </c>
      <c r="E40" s="39" t="s">
        <v>1868</v>
      </c>
    </row>
    <row r="41" spans="1:16" ht="12.75">
      <c r="A41" t="s">
        <v>49</v>
      </c>
      <c s="34" t="s">
        <v>76</v>
      </c>
      <c s="34" t="s">
        <v>1869</v>
      </c>
      <c s="35" t="s">
        <v>5</v>
      </c>
      <c s="6" t="s">
        <v>1870</v>
      </c>
      <c s="36" t="s">
        <v>52</v>
      </c>
      <c s="37">
        <v>17.22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2043</v>
      </c>
    </row>
    <row r="43" spans="1:5" ht="12.75">
      <c r="A43" s="35" t="s">
        <v>56</v>
      </c>
      <c r="E43" s="40" t="s">
        <v>2044</v>
      </c>
    </row>
    <row r="44" spans="1:5" ht="409.5">
      <c r="A44" t="s">
        <v>58</v>
      </c>
      <c r="E44" s="39" t="s">
        <v>2045</v>
      </c>
    </row>
    <row r="45" spans="1:16" ht="12.75">
      <c r="A45" t="s">
        <v>49</v>
      </c>
      <c s="34" t="s">
        <v>2046</v>
      </c>
      <c s="34" t="s">
        <v>1874</v>
      </c>
      <c s="35" t="s">
        <v>5</v>
      </c>
      <c s="6" t="s">
        <v>1875</v>
      </c>
      <c s="36" t="s">
        <v>52</v>
      </c>
      <c s="37">
        <v>0.16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2047</v>
      </c>
    </row>
    <row r="47" spans="1:5" ht="12.75">
      <c r="A47" s="35" t="s">
        <v>56</v>
      </c>
      <c r="E47" s="40" t="s">
        <v>2048</v>
      </c>
    </row>
    <row r="48" spans="1:5" ht="267.75">
      <c r="A48" t="s">
        <v>58</v>
      </c>
      <c r="E48" s="39" t="s">
        <v>1873</v>
      </c>
    </row>
    <row r="49" spans="1:13" ht="12.75">
      <c r="A49" t="s">
        <v>46</v>
      </c>
      <c r="C49" s="31" t="s">
        <v>64</v>
      </c>
      <c r="E49" s="33" t="s">
        <v>1660</v>
      </c>
      <c r="J49" s="32">
        <f>0</f>
      </c>
      <c s="32">
        <f>0</f>
      </c>
      <c s="32">
        <f>0+L50+L54+L58+L62</f>
      </c>
      <c s="32">
        <f>0+M50+M54+M58+M62</f>
      </c>
    </row>
    <row r="50" spans="1:16" ht="25.5">
      <c r="A50" t="s">
        <v>49</v>
      </c>
      <c s="34" t="s">
        <v>80</v>
      </c>
      <c s="34" t="s">
        <v>2049</v>
      </c>
      <c s="35" t="s">
        <v>5</v>
      </c>
      <c s="6" t="s">
        <v>2050</v>
      </c>
      <c s="36" t="s">
        <v>83</v>
      </c>
      <c s="37">
        <v>46.18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2051</v>
      </c>
    </row>
    <row r="52" spans="1:5" ht="12.75">
      <c r="A52" s="35" t="s">
        <v>56</v>
      </c>
      <c r="E52" s="40" t="s">
        <v>2052</v>
      </c>
    </row>
    <row r="53" spans="1:5" ht="38.25">
      <c r="A53" t="s">
        <v>58</v>
      </c>
      <c r="E53" s="39" t="s">
        <v>2053</v>
      </c>
    </row>
    <row r="54" spans="1:16" ht="12.75">
      <c r="A54" t="s">
        <v>49</v>
      </c>
      <c s="34" t="s">
        <v>84</v>
      </c>
      <c s="34" t="s">
        <v>1890</v>
      </c>
      <c s="35" t="s">
        <v>5</v>
      </c>
      <c s="6" t="s">
        <v>1891</v>
      </c>
      <c s="36" t="s">
        <v>83</v>
      </c>
      <c s="37">
        <v>63.15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2054</v>
      </c>
    </row>
    <row r="56" spans="1:5" ht="25.5">
      <c r="A56" s="35" t="s">
        <v>56</v>
      </c>
      <c r="E56" s="40" t="s">
        <v>2055</v>
      </c>
    </row>
    <row r="57" spans="1:5" ht="409.5">
      <c r="A57" t="s">
        <v>58</v>
      </c>
      <c r="E57" s="39" t="s">
        <v>2056</v>
      </c>
    </row>
    <row r="58" spans="1:16" ht="12.75">
      <c r="A58" t="s">
        <v>49</v>
      </c>
      <c s="34" t="s">
        <v>87</v>
      </c>
      <c s="34" t="s">
        <v>1895</v>
      </c>
      <c s="35" t="s">
        <v>5</v>
      </c>
      <c s="6" t="s">
        <v>1896</v>
      </c>
      <c s="36" t="s">
        <v>83</v>
      </c>
      <c s="37">
        <v>2.2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2057</v>
      </c>
    </row>
    <row r="60" spans="1:5" ht="12.75">
      <c r="A60" s="35" t="s">
        <v>56</v>
      </c>
      <c r="E60" s="40" t="s">
        <v>2058</v>
      </c>
    </row>
    <row r="61" spans="1:5" ht="38.25">
      <c r="A61" t="s">
        <v>58</v>
      </c>
      <c r="E61" s="39" t="s">
        <v>1899</v>
      </c>
    </row>
    <row r="62" spans="1:16" ht="12.75">
      <c r="A62" t="s">
        <v>49</v>
      </c>
      <c s="34" t="s">
        <v>90</v>
      </c>
      <c s="34" t="s">
        <v>2059</v>
      </c>
      <c s="35" t="s">
        <v>5</v>
      </c>
      <c s="6" t="s">
        <v>2060</v>
      </c>
      <c s="36" t="s">
        <v>79</v>
      </c>
      <c s="37">
        <v>110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2061</v>
      </c>
    </row>
    <row r="64" spans="1:5" ht="12.75">
      <c r="A64" s="35" t="s">
        <v>56</v>
      </c>
      <c r="E64" s="40" t="s">
        <v>679</v>
      </c>
    </row>
    <row r="65" spans="1:5" ht="12.75">
      <c r="A65" t="s">
        <v>58</v>
      </c>
      <c r="E65" s="39" t="s">
        <v>2062</v>
      </c>
    </row>
    <row r="66" spans="1:13" ht="12.75">
      <c r="A66" t="s">
        <v>46</v>
      </c>
      <c r="C66" s="31" t="s">
        <v>67</v>
      </c>
      <c r="E66" s="33" t="s">
        <v>1322</v>
      </c>
      <c r="J66" s="32">
        <f>0</f>
      </c>
      <c s="32">
        <f>0</f>
      </c>
      <c s="32">
        <f>0+L67+L71+L75+L79+L83</f>
      </c>
      <c s="32">
        <f>0+M67+M71+M75+M79+M83</f>
      </c>
    </row>
    <row r="67" spans="1:16" ht="12.75">
      <c r="A67" t="s">
        <v>49</v>
      </c>
      <c s="34" t="s">
        <v>94</v>
      </c>
      <c s="34" t="s">
        <v>1906</v>
      </c>
      <c s="35" t="s">
        <v>5</v>
      </c>
      <c s="6" t="s">
        <v>1907</v>
      </c>
      <c s="36" t="s">
        <v>79</v>
      </c>
      <c s="37">
        <v>654.71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377</v>
      </c>
      <c>
        <f>(M67*21)/100</f>
      </c>
      <c t="s">
        <v>27</v>
      </c>
    </row>
    <row r="68" spans="1:5" ht="12.75">
      <c r="A68" s="35" t="s">
        <v>54</v>
      </c>
      <c r="E68" s="39" t="s">
        <v>2063</v>
      </c>
    </row>
    <row r="69" spans="1:5" ht="12.75">
      <c r="A69" s="35" t="s">
        <v>56</v>
      </c>
      <c r="E69" s="40" t="s">
        <v>2064</v>
      </c>
    </row>
    <row r="70" spans="1:5" ht="153">
      <c r="A70" t="s">
        <v>58</v>
      </c>
      <c r="E70" s="39" t="s">
        <v>1910</v>
      </c>
    </row>
    <row r="71" spans="1:16" ht="12.75">
      <c r="A71" t="s">
        <v>49</v>
      </c>
      <c s="34" t="s">
        <v>97</v>
      </c>
      <c s="34" t="s">
        <v>1911</v>
      </c>
      <c s="35" t="s">
        <v>5</v>
      </c>
      <c s="6" t="s">
        <v>1912</v>
      </c>
      <c s="36" t="s">
        <v>79</v>
      </c>
      <c s="37">
        <v>88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2065</v>
      </c>
    </row>
    <row r="73" spans="1:5" ht="12.75">
      <c r="A73" s="35" t="s">
        <v>56</v>
      </c>
      <c r="E73" s="40" t="s">
        <v>323</v>
      </c>
    </row>
    <row r="74" spans="1:5" ht="153">
      <c r="A74" t="s">
        <v>58</v>
      </c>
      <c r="E74" s="39" t="s">
        <v>1915</v>
      </c>
    </row>
    <row r="75" spans="1:16" ht="12.75">
      <c r="A75" t="s">
        <v>49</v>
      </c>
      <c s="34" t="s">
        <v>101</v>
      </c>
      <c s="34" t="s">
        <v>2066</v>
      </c>
      <c s="35" t="s">
        <v>5</v>
      </c>
      <c s="6" t="s">
        <v>2067</v>
      </c>
      <c s="36" t="s">
        <v>79</v>
      </c>
      <c s="37">
        <v>1.09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12.75">
      <c r="A76" s="35" t="s">
        <v>54</v>
      </c>
      <c r="E76" s="39" t="s">
        <v>2068</v>
      </c>
    </row>
    <row r="77" spans="1:5" ht="12.75">
      <c r="A77" s="35" t="s">
        <v>56</v>
      </c>
      <c r="E77" s="40" t="s">
        <v>2069</v>
      </c>
    </row>
    <row r="78" spans="1:5" ht="140.25">
      <c r="A78" t="s">
        <v>58</v>
      </c>
      <c r="E78" s="39" t="s">
        <v>2070</v>
      </c>
    </row>
    <row r="79" spans="1:16" ht="12.75">
      <c r="A79" t="s">
        <v>49</v>
      </c>
      <c s="34" t="s">
        <v>104</v>
      </c>
      <c s="34" t="s">
        <v>1916</v>
      </c>
      <c s="35" t="s">
        <v>5</v>
      </c>
      <c s="6" t="s">
        <v>1917</v>
      </c>
      <c s="36" t="s">
        <v>83</v>
      </c>
      <c s="37">
        <v>222.7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2071</v>
      </c>
    </row>
    <row r="81" spans="1:5" ht="12.75">
      <c r="A81" s="35" t="s">
        <v>56</v>
      </c>
      <c r="E81" s="40" t="s">
        <v>2072</v>
      </c>
    </row>
    <row r="82" spans="1:5" ht="89.25">
      <c r="A82" t="s">
        <v>58</v>
      </c>
      <c r="E82" s="39" t="s">
        <v>2073</v>
      </c>
    </row>
    <row r="83" spans="1:16" ht="25.5">
      <c r="A83" t="s">
        <v>49</v>
      </c>
      <c s="34" t="s">
        <v>107</v>
      </c>
      <c s="34" t="s">
        <v>1921</v>
      </c>
      <c s="35" t="s">
        <v>5</v>
      </c>
      <c s="6" t="s">
        <v>1922</v>
      </c>
      <c s="36" t="s">
        <v>79</v>
      </c>
      <c s="37">
        <v>0.8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2074</v>
      </c>
    </row>
    <row r="85" spans="1:5" ht="12.75">
      <c r="A85" s="35" t="s">
        <v>56</v>
      </c>
      <c r="E85" s="40" t="s">
        <v>2075</v>
      </c>
    </row>
    <row r="86" spans="1:5" ht="12.75">
      <c r="A86" t="s">
        <v>58</v>
      </c>
      <c r="E86" s="39" t="s">
        <v>1925</v>
      </c>
    </row>
    <row r="87" spans="1:13" ht="12.75">
      <c r="A87" t="s">
        <v>46</v>
      </c>
      <c r="C87" s="31" t="s">
        <v>76</v>
      </c>
      <c r="E87" s="33" t="s">
        <v>1957</v>
      </c>
      <c r="J87" s="32">
        <f>0</f>
      </c>
      <c s="32">
        <f>0</f>
      </c>
      <c s="32">
        <f>0+L88+L92</f>
      </c>
      <c s="32">
        <f>0+M88+M92</f>
      </c>
    </row>
    <row r="88" spans="1:16" ht="12.75">
      <c r="A88" t="s">
        <v>49</v>
      </c>
      <c s="34" t="s">
        <v>110</v>
      </c>
      <c s="34" t="s">
        <v>1958</v>
      </c>
      <c s="35" t="s">
        <v>5</v>
      </c>
      <c s="6" t="s">
        <v>1959</v>
      </c>
      <c s="36" t="s">
        <v>93</v>
      </c>
      <c s="37">
        <v>22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2076</v>
      </c>
    </row>
    <row r="90" spans="1:5" ht="12.75">
      <c r="A90" s="35" t="s">
        <v>56</v>
      </c>
      <c r="E90" s="40" t="s">
        <v>122</v>
      </c>
    </row>
    <row r="91" spans="1:5" ht="76.5">
      <c r="A91" t="s">
        <v>58</v>
      </c>
      <c r="E91" s="39" t="s">
        <v>1962</v>
      </c>
    </row>
    <row r="92" spans="1:16" ht="12.75">
      <c r="A92" t="s">
        <v>49</v>
      </c>
      <c s="34" t="s">
        <v>113</v>
      </c>
      <c s="34" t="s">
        <v>1963</v>
      </c>
      <c s="35" t="s">
        <v>5</v>
      </c>
      <c s="6" t="s">
        <v>1959</v>
      </c>
      <c s="36" t="s">
        <v>93</v>
      </c>
      <c s="37">
        <v>0.5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2077</v>
      </c>
    </row>
    <row r="94" spans="1:5" ht="12.75">
      <c r="A94" s="35" t="s">
        <v>56</v>
      </c>
      <c r="E94" s="40" t="s">
        <v>2078</v>
      </c>
    </row>
    <row r="95" spans="1:5" ht="76.5">
      <c r="A95" t="s">
        <v>58</v>
      </c>
      <c r="E95" s="39" t="s">
        <v>1962</v>
      </c>
    </row>
    <row r="96" spans="1:13" ht="12.75">
      <c r="A96" t="s">
        <v>46</v>
      </c>
      <c r="C96" s="31" t="s">
        <v>330</v>
      </c>
      <c r="E96" s="33" t="s">
        <v>1976</v>
      </c>
      <c r="J96" s="32">
        <f>0</f>
      </c>
      <c s="32">
        <f>0</f>
      </c>
      <c s="32">
        <f>0+L97</f>
      </c>
      <c s="32">
        <f>0+M97</f>
      </c>
    </row>
    <row r="97" spans="1:16" ht="12.75">
      <c r="A97" t="s">
        <v>49</v>
      </c>
      <c s="34" t="s">
        <v>116</v>
      </c>
      <c s="34" t="s">
        <v>1977</v>
      </c>
      <c s="35" t="s">
        <v>5</v>
      </c>
      <c s="6" t="s">
        <v>1978</v>
      </c>
      <c s="36" t="s">
        <v>93</v>
      </c>
      <c s="37">
        <v>203.24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377</v>
      </c>
      <c>
        <f>(M97*21)/100</f>
      </c>
      <c t="s">
        <v>27</v>
      </c>
    </row>
    <row r="98" spans="1:5" ht="12.75">
      <c r="A98" s="35" t="s">
        <v>54</v>
      </c>
      <c r="E98" s="39" t="s">
        <v>2079</v>
      </c>
    </row>
    <row r="99" spans="1:5" ht="12.75">
      <c r="A99" s="35" t="s">
        <v>56</v>
      </c>
      <c r="E99" s="40" t="s">
        <v>2080</v>
      </c>
    </row>
    <row r="100" spans="1:5" ht="63.75">
      <c r="A100" t="s">
        <v>58</v>
      </c>
      <c r="E100" s="39" t="s">
        <v>1981</v>
      </c>
    </row>
    <row r="101" spans="1:13" ht="12.75">
      <c r="A101" t="s">
        <v>46</v>
      </c>
      <c r="C101" s="31" t="s">
        <v>336</v>
      </c>
      <c r="E101" s="33" t="s">
        <v>1471</v>
      </c>
      <c r="J101" s="32">
        <f>0</f>
      </c>
      <c s="32">
        <f>0</f>
      </c>
      <c s="32">
        <f>0+L102+L106+L110+L114+L118+L122</f>
      </c>
      <c s="32">
        <f>0+M102+M106+M110+M114+M118+M122</f>
      </c>
    </row>
    <row r="102" spans="1:16" ht="12.75">
      <c r="A102" t="s">
        <v>49</v>
      </c>
      <c s="34" t="s">
        <v>119</v>
      </c>
      <c s="34" t="s">
        <v>1982</v>
      </c>
      <c s="35" t="s">
        <v>5</v>
      </c>
      <c s="6" t="s">
        <v>1983</v>
      </c>
      <c s="36" t="s">
        <v>93</v>
      </c>
      <c s="37">
        <v>220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2081</v>
      </c>
    </row>
    <row r="104" spans="1:5" ht="12.75">
      <c r="A104" s="35" t="s">
        <v>56</v>
      </c>
      <c r="E104" s="40" t="s">
        <v>2082</v>
      </c>
    </row>
    <row r="105" spans="1:5" ht="229.5">
      <c r="A105" t="s">
        <v>58</v>
      </c>
      <c r="E105" s="39" t="s">
        <v>1986</v>
      </c>
    </row>
    <row r="106" spans="1:16" ht="12.75">
      <c r="A106" t="s">
        <v>49</v>
      </c>
      <c s="34" t="s">
        <v>122</v>
      </c>
      <c s="34" t="s">
        <v>1992</v>
      </c>
      <c s="35" t="s">
        <v>5</v>
      </c>
      <c s="6" t="s">
        <v>1993</v>
      </c>
      <c s="36" t="s">
        <v>1994</v>
      </c>
      <c s="37">
        <v>138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2083</v>
      </c>
    </row>
    <row r="108" spans="1:5" ht="12.75">
      <c r="A108" s="35" t="s">
        <v>56</v>
      </c>
      <c r="E108" s="40" t="s">
        <v>1080</v>
      </c>
    </row>
    <row r="109" spans="1:5" ht="409.5">
      <c r="A109" t="s">
        <v>58</v>
      </c>
      <c r="E109" s="39" t="s">
        <v>2084</v>
      </c>
    </row>
    <row r="110" spans="1:16" ht="12.75">
      <c r="A110" t="s">
        <v>49</v>
      </c>
      <c s="34" t="s">
        <v>125</v>
      </c>
      <c s="34" t="s">
        <v>2011</v>
      </c>
      <c s="35" t="s">
        <v>47</v>
      </c>
      <c s="6" t="s">
        <v>2012</v>
      </c>
      <c s="36" t="s">
        <v>1848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2085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2005</v>
      </c>
    </row>
    <row r="114" spans="1:16" ht="12.75">
      <c r="A114" t="s">
        <v>49</v>
      </c>
      <c s="34" t="s">
        <v>128</v>
      </c>
      <c s="34" t="s">
        <v>2011</v>
      </c>
      <c s="35" t="s">
        <v>27</v>
      </c>
      <c s="6" t="s">
        <v>2012</v>
      </c>
      <c s="36" t="s">
        <v>1848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2086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2005</v>
      </c>
    </row>
    <row r="118" spans="1:16" ht="12.75">
      <c r="A118" t="s">
        <v>49</v>
      </c>
      <c s="34" t="s">
        <v>131</v>
      </c>
      <c s="34" t="s">
        <v>2087</v>
      </c>
      <c s="35" t="s">
        <v>47</v>
      </c>
      <c s="6" t="s">
        <v>2003</v>
      </c>
      <c s="36" t="s">
        <v>1848</v>
      </c>
      <c s="37">
        <v>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2088</v>
      </c>
    </row>
    <row r="120" spans="1:5" ht="12.75">
      <c r="A120" s="35" t="s">
        <v>56</v>
      </c>
      <c r="E120" s="40" t="s">
        <v>5</v>
      </c>
    </row>
    <row r="121" spans="1:5" ht="89.25">
      <c r="A121" t="s">
        <v>58</v>
      </c>
      <c r="E121" s="39" t="s">
        <v>2005</v>
      </c>
    </row>
    <row r="122" spans="1:16" ht="12.75">
      <c r="A122" t="s">
        <v>49</v>
      </c>
      <c s="34" t="s">
        <v>135</v>
      </c>
      <c s="34" t="s">
        <v>2087</v>
      </c>
      <c s="35" t="s">
        <v>27</v>
      </c>
      <c s="6" t="s">
        <v>2009</v>
      </c>
      <c s="36" t="s">
        <v>1848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2089</v>
      </c>
    </row>
    <row r="124" spans="1:5" ht="12.75">
      <c r="A124" s="35" t="s">
        <v>56</v>
      </c>
      <c r="E124" s="40" t="s">
        <v>5</v>
      </c>
    </row>
    <row r="125" spans="1:5" ht="89.25">
      <c r="A125" t="s">
        <v>58</v>
      </c>
      <c r="E125" s="39" t="s">
        <v>2005</v>
      </c>
    </row>
    <row r="126" spans="1:13" ht="12.75">
      <c r="A126" t="s">
        <v>46</v>
      </c>
      <c r="C126" s="31" t="s">
        <v>348</v>
      </c>
      <c r="E126" s="33" t="s">
        <v>2015</v>
      </c>
      <c r="J126" s="32">
        <f>0</f>
      </c>
      <c s="32">
        <f>0</f>
      </c>
      <c s="32">
        <f>0+L127+L131</f>
      </c>
      <c s="32">
        <f>0+M127+M131</f>
      </c>
    </row>
    <row r="127" spans="1:16" ht="12.75">
      <c r="A127" t="s">
        <v>49</v>
      </c>
      <c s="34" t="s">
        <v>138</v>
      </c>
      <c s="34" t="s">
        <v>2016</v>
      </c>
      <c s="35" t="s">
        <v>5</v>
      </c>
      <c s="6" t="s">
        <v>2017</v>
      </c>
      <c s="36" t="s">
        <v>93</v>
      </c>
      <c s="37">
        <v>600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2018</v>
      </c>
    </row>
    <row r="129" spans="1:5" ht="12.75">
      <c r="A129" s="35" t="s">
        <v>56</v>
      </c>
      <c r="E129" s="40" t="s">
        <v>2090</v>
      </c>
    </row>
    <row r="130" spans="1:5" ht="178.5">
      <c r="A130" t="s">
        <v>58</v>
      </c>
      <c r="E130" s="39" t="s">
        <v>2020</v>
      </c>
    </row>
    <row r="131" spans="1:16" ht="25.5">
      <c r="A131" t="s">
        <v>49</v>
      </c>
      <c s="34" t="s">
        <v>141</v>
      </c>
      <c s="34" t="s">
        <v>2021</v>
      </c>
      <c s="35" t="s">
        <v>5</v>
      </c>
      <c s="6" t="s">
        <v>2022</v>
      </c>
      <c s="36" t="s">
        <v>709</v>
      </c>
      <c s="37">
        <v>17800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2023</v>
      </c>
    </row>
    <row r="133" spans="1:5" ht="12.75">
      <c r="A133" s="35" t="s">
        <v>56</v>
      </c>
      <c r="E133" s="40" t="s">
        <v>2091</v>
      </c>
    </row>
    <row r="134" spans="1:5" ht="127.5">
      <c r="A134" t="s">
        <v>58</v>
      </c>
      <c r="E134" s="39" t="s">
        <v>2025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1815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1815</v>
      </c>
      <c r="E4" s="26" t="s">
        <v>1816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COUNTIFS(L8:L163,"=0",A8:A163,"P")+COUNTIFS(L8:L163,"",A8:A163,"P")+SUM(Q8:Q163)</f>
      </c>
    </row>
    <row r="8" spans="1:13" ht="12.75">
      <c r="A8" t="s">
        <v>44</v>
      </c>
      <c r="C8" s="28" t="s">
        <v>2094</v>
      </c>
      <c r="E8" s="30" t="s">
        <v>2093</v>
      </c>
      <c r="J8" s="29">
        <f>0+J9+J22+J43+J48+J65+J86+J107+J112+J117+J158</f>
      </c>
      <c s="29">
        <f>0+K9+K22+K43+K48+K65+K86+K107+K112+K117+K158</f>
      </c>
      <c s="29">
        <f>0+L9+L22+L43+L48+L65+L86+L107+L112+L117+L158</f>
      </c>
      <c s="29">
        <f>0+M9+M22+M43+M48+M65+M86+M107+M112+M117+M158</f>
      </c>
    </row>
    <row r="9" spans="1:13" ht="12.75">
      <c r="A9" t="s">
        <v>46</v>
      </c>
      <c r="C9" s="31" t="s">
        <v>1299</v>
      </c>
      <c r="E9" s="33" t="s">
        <v>1820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1821</v>
      </c>
      <c s="35" t="s">
        <v>5</v>
      </c>
      <c s="6" t="s">
        <v>1822</v>
      </c>
      <c s="36" t="s">
        <v>52</v>
      </c>
      <c s="37">
        <v>970.61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2029</v>
      </c>
    </row>
    <row r="12" spans="1:5" ht="12.75">
      <c r="A12" s="35" t="s">
        <v>56</v>
      </c>
      <c r="E12" s="40" t="s">
        <v>2095</v>
      </c>
    </row>
    <row r="13" spans="1:5" ht="140.25">
      <c r="A13" t="s">
        <v>58</v>
      </c>
      <c r="E13" s="39" t="s">
        <v>1825</v>
      </c>
    </row>
    <row r="14" spans="1:16" ht="25.5">
      <c r="A14" t="s">
        <v>49</v>
      </c>
      <c s="34" t="s">
        <v>27</v>
      </c>
      <c s="34" t="s">
        <v>1826</v>
      </c>
      <c s="35" t="s">
        <v>5</v>
      </c>
      <c s="6" t="s">
        <v>570</v>
      </c>
      <c s="36" t="s">
        <v>52</v>
      </c>
      <c s="37">
        <v>518.7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2096</v>
      </c>
    </row>
    <row r="16" spans="1:5" ht="12.75">
      <c r="A16" s="35" t="s">
        <v>56</v>
      </c>
      <c r="E16" s="40" t="s">
        <v>2097</v>
      </c>
    </row>
    <row r="17" spans="1:5" ht="204">
      <c r="A17" t="s">
        <v>58</v>
      </c>
      <c r="E17" s="39" t="s">
        <v>2032</v>
      </c>
    </row>
    <row r="18" spans="1:16" ht="25.5">
      <c r="A18" t="s">
        <v>49</v>
      </c>
      <c s="34" t="s">
        <v>26</v>
      </c>
      <c s="34" t="s">
        <v>2098</v>
      </c>
      <c s="35" t="s">
        <v>5</v>
      </c>
      <c s="6" t="s">
        <v>2099</v>
      </c>
      <c s="36" t="s">
        <v>52</v>
      </c>
      <c s="37">
        <v>252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373</v>
      </c>
      <c>
        <f>(M18*21)/100</f>
      </c>
      <c t="s">
        <v>27</v>
      </c>
    </row>
    <row r="19" spans="1:5" ht="12.75">
      <c r="A19" s="35" t="s">
        <v>54</v>
      </c>
      <c r="E19" s="39" t="s">
        <v>2100</v>
      </c>
    </row>
    <row r="20" spans="1:5" ht="12.75">
      <c r="A20" s="35" t="s">
        <v>56</v>
      </c>
      <c r="E20" s="40" t="s">
        <v>2101</v>
      </c>
    </row>
    <row r="21" spans="1:5" ht="140.25">
      <c r="A21" t="s">
        <v>58</v>
      </c>
      <c r="E21" s="39" t="s">
        <v>1825</v>
      </c>
    </row>
    <row r="22" spans="1:13" ht="12.75">
      <c r="A22" t="s">
        <v>46</v>
      </c>
      <c r="C22" s="31" t="s">
        <v>47</v>
      </c>
      <c r="E22" s="33" t="s">
        <v>370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64</v>
      </c>
      <c s="34" t="s">
        <v>1596</v>
      </c>
      <c s="35" t="s">
        <v>5</v>
      </c>
      <c s="6" t="s">
        <v>1597</v>
      </c>
      <c s="36" t="s">
        <v>83</v>
      </c>
      <c s="37">
        <v>539.23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2102</v>
      </c>
    </row>
    <row r="25" spans="1:5" ht="12.75">
      <c r="A25" s="35" t="s">
        <v>56</v>
      </c>
      <c r="E25" s="40" t="s">
        <v>2103</v>
      </c>
    </row>
    <row r="26" spans="1:5" ht="369.75">
      <c r="A26" t="s">
        <v>58</v>
      </c>
      <c r="E26" s="39" t="s">
        <v>1831</v>
      </c>
    </row>
    <row r="27" spans="1:16" ht="12.75">
      <c r="A27" t="s">
        <v>49</v>
      </c>
      <c s="34" t="s">
        <v>67</v>
      </c>
      <c s="34" t="s">
        <v>1599</v>
      </c>
      <c s="35" t="s">
        <v>5</v>
      </c>
      <c s="6" t="s">
        <v>1600</v>
      </c>
      <c s="36" t="s">
        <v>83</v>
      </c>
      <c s="37">
        <v>2156.92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2102</v>
      </c>
    </row>
    <row r="29" spans="1:5" ht="12.75">
      <c r="A29" s="35" t="s">
        <v>56</v>
      </c>
      <c r="E29" s="40" t="s">
        <v>2104</v>
      </c>
    </row>
    <row r="30" spans="1:5" ht="25.5">
      <c r="A30" t="s">
        <v>58</v>
      </c>
      <c r="E30" s="39" t="s">
        <v>1602</v>
      </c>
    </row>
    <row r="31" spans="1:16" ht="25.5">
      <c r="A31" t="s">
        <v>49</v>
      </c>
      <c s="34" t="s">
        <v>70</v>
      </c>
      <c s="34" t="s">
        <v>2105</v>
      </c>
      <c s="35" t="s">
        <v>5</v>
      </c>
      <c s="6" t="s">
        <v>2106</v>
      </c>
      <c s="36" t="s">
        <v>83</v>
      </c>
      <c s="37">
        <v>105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2107</v>
      </c>
    </row>
    <row r="33" spans="1:5" ht="12.75">
      <c r="A33" s="35" t="s">
        <v>56</v>
      </c>
      <c r="E33" s="40" t="s">
        <v>668</v>
      </c>
    </row>
    <row r="34" spans="1:5" ht="89.25">
      <c r="A34" t="s">
        <v>58</v>
      </c>
      <c r="E34" s="39" t="s">
        <v>2108</v>
      </c>
    </row>
    <row r="35" spans="1:16" ht="25.5">
      <c r="A35" t="s">
        <v>49</v>
      </c>
      <c s="34" t="s">
        <v>73</v>
      </c>
      <c s="34" t="s">
        <v>2109</v>
      </c>
      <c s="35" t="s">
        <v>5</v>
      </c>
      <c s="6" t="s">
        <v>2110</v>
      </c>
      <c s="36" t="s">
        <v>709</v>
      </c>
      <c s="37">
        <v>7056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2107</v>
      </c>
    </row>
    <row r="37" spans="1:5" ht="12.75">
      <c r="A37" s="35" t="s">
        <v>56</v>
      </c>
      <c r="E37" s="40" t="s">
        <v>2111</v>
      </c>
    </row>
    <row r="38" spans="1:5" ht="25.5">
      <c r="A38" t="s">
        <v>58</v>
      </c>
      <c r="E38" s="39" t="s">
        <v>1725</v>
      </c>
    </row>
    <row r="39" spans="1:16" ht="12.75">
      <c r="A39" t="s">
        <v>49</v>
      </c>
      <c s="34" t="s">
        <v>76</v>
      </c>
      <c s="34" t="s">
        <v>1326</v>
      </c>
      <c s="35" t="s">
        <v>5</v>
      </c>
      <c s="6" t="s">
        <v>1327</v>
      </c>
      <c s="36" t="s">
        <v>79</v>
      </c>
      <c s="37">
        <v>440.28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2112</v>
      </c>
    </row>
    <row r="41" spans="1:5" ht="12.75">
      <c r="A41" s="35" t="s">
        <v>56</v>
      </c>
      <c r="E41" s="40" t="s">
        <v>2113</v>
      </c>
    </row>
    <row r="42" spans="1:5" ht="25.5">
      <c r="A42" t="s">
        <v>58</v>
      </c>
      <c r="E42" s="39" t="s">
        <v>1836</v>
      </c>
    </row>
    <row r="43" spans="1:13" ht="12.75">
      <c r="A43" t="s">
        <v>46</v>
      </c>
      <c r="C43" s="31" t="s">
        <v>107</v>
      </c>
      <c r="E43" s="33" t="s">
        <v>1852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80</v>
      </c>
      <c s="34" t="s">
        <v>1853</v>
      </c>
      <c s="35" t="s">
        <v>5</v>
      </c>
      <c s="6" t="s">
        <v>1854</v>
      </c>
      <c s="36" t="s">
        <v>83</v>
      </c>
      <c s="37">
        <v>822.38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2114</v>
      </c>
    </row>
    <row r="46" spans="1:5" ht="25.5">
      <c r="A46" s="35" t="s">
        <v>56</v>
      </c>
      <c r="E46" s="40" t="s">
        <v>2115</v>
      </c>
    </row>
    <row r="47" spans="1:5" ht="280.5">
      <c r="A47" t="s">
        <v>58</v>
      </c>
      <c r="E47" s="39" t="s">
        <v>1857</v>
      </c>
    </row>
    <row r="48" spans="1:13" ht="12.75">
      <c r="A48" t="s">
        <v>46</v>
      </c>
      <c r="C48" s="31" t="s">
        <v>26</v>
      </c>
      <c r="E48" s="33" t="s">
        <v>1754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84</v>
      </c>
      <c s="34" t="s">
        <v>1755</v>
      </c>
      <c s="35" t="s">
        <v>5</v>
      </c>
      <c s="6" t="s">
        <v>1756</v>
      </c>
      <c s="36" t="s">
        <v>83</v>
      </c>
      <c s="37">
        <v>10.93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377</v>
      </c>
      <c>
        <f>(M49*21)/100</f>
      </c>
      <c t="s">
        <v>27</v>
      </c>
    </row>
    <row r="50" spans="1:5" ht="12.75">
      <c r="A50" s="35" t="s">
        <v>54</v>
      </c>
      <c r="E50" s="39" t="s">
        <v>2116</v>
      </c>
    </row>
    <row r="51" spans="1:5" ht="12.75">
      <c r="A51" s="35" t="s">
        <v>56</v>
      </c>
      <c r="E51" s="40" t="s">
        <v>2117</v>
      </c>
    </row>
    <row r="52" spans="1:5" ht="369.75">
      <c r="A52" t="s">
        <v>58</v>
      </c>
      <c r="E52" s="39" t="s">
        <v>1868</v>
      </c>
    </row>
    <row r="53" spans="1:16" ht="12.75">
      <c r="A53" t="s">
        <v>49</v>
      </c>
      <c s="34" t="s">
        <v>87</v>
      </c>
      <c s="34" t="s">
        <v>1869</v>
      </c>
      <c s="35" t="s">
        <v>5</v>
      </c>
      <c s="6" t="s">
        <v>1870</v>
      </c>
      <c s="36" t="s">
        <v>52</v>
      </c>
      <c s="37">
        <v>0.69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377</v>
      </c>
      <c>
        <f>(M53*21)/100</f>
      </c>
      <c t="s">
        <v>27</v>
      </c>
    </row>
    <row r="54" spans="1:5" ht="12.75">
      <c r="A54" s="35" t="s">
        <v>54</v>
      </c>
      <c r="E54" s="39" t="s">
        <v>2118</v>
      </c>
    </row>
    <row r="55" spans="1:5" ht="12.75">
      <c r="A55" s="35" t="s">
        <v>56</v>
      </c>
      <c r="E55" s="40" t="s">
        <v>1872</v>
      </c>
    </row>
    <row r="56" spans="1:5" ht="409.5">
      <c r="A56" t="s">
        <v>58</v>
      </c>
      <c r="E56" s="39" t="s">
        <v>2045</v>
      </c>
    </row>
    <row r="57" spans="1:16" ht="12.75">
      <c r="A57" t="s">
        <v>49</v>
      </c>
      <c s="34" t="s">
        <v>90</v>
      </c>
      <c s="34" t="s">
        <v>1874</v>
      </c>
      <c s="35" t="s">
        <v>5</v>
      </c>
      <c s="6" t="s">
        <v>1875</v>
      </c>
      <c s="36" t="s">
        <v>52</v>
      </c>
      <c s="37">
        <v>0.01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377</v>
      </c>
      <c>
        <f>(M57*21)/100</f>
      </c>
      <c t="s">
        <v>27</v>
      </c>
    </row>
    <row r="58" spans="1:5" ht="12.75">
      <c r="A58" s="35" t="s">
        <v>54</v>
      </c>
      <c r="E58" s="39" t="s">
        <v>2119</v>
      </c>
    </row>
    <row r="59" spans="1:5" ht="12.75">
      <c r="A59" s="35" t="s">
        <v>56</v>
      </c>
      <c r="E59" s="40" t="s">
        <v>2120</v>
      </c>
    </row>
    <row r="60" spans="1:5" ht="267.75">
      <c r="A60" t="s">
        <v>58</v>
      </c>
      <c r="E60" s="39" t="s">
        <v>1873</v>
      </c>
    </row>
    <row r="61" spans="1:16" ht="12.75">
      <c r="A61" t="s">
        <v>49</v>
      </c>
      <c s="34" t="s">
        <v>94</v>
      </c>
      <c s="34" t="s">
        <v>2121</v>
      </c>
      <c s="35" t="s">
        <v>5</v>
      </c>
      <c s="6" t="s">
        <v>2122</v>
      </c>
      <c s="36" t="s">
        <v>52</v>
      </c>
      <c s="37">
        <v>0.229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2123</v>
      </c>
    </row>
    <row r="63" spans="1:5" ht="12.75">
      <c r="A63" s="35" t="s">
        <v>56</v>
      </c>
      <c r="E63" s="40" t="s">
        <v>2124</v>
      </c>
    </row>
    <row r="64" spans="1:5" ht="409.5">
      <c r="A64" t="s">
        <v>58</v>
      </c>
      <c r="E64" s="39" t="s">
        <v>2045</v>
      </c>
    </row>
    <row r="65" spans="1:13" ht="12.75">
      <c r="A65" t="s">
        <v>46</v>
      </c>
      <c r="C65" s="31" t="s">
        <v>64</v>
      </c>
      <c r="E65" s="33" t="s">
        <v>1660</v>
      </c>
      <c r="J65" s="32">
        <f>0</f>
      </c>
      <c s="32">
        <f>0</f>
      </c>
      <c s="32">
        <f>0+L66+L70+L74+L78+L82</f>
      </c>
      <c s="32">
        <f>0+M66+M70+M74+M78+M82</f>
      </c>
    </row>
    <row r="66" spans="1:16" ht="12.75">
      <c r="A66" t="s">
        <v>49</v>
      </c>
      <c s="34" t="s">
        <v>97</v>
      </c>
      <c s="34" t="s">
        <v>1902</v>
      </c>
      <c s="35" t="s">
        <v>5</v>
      </c>
      <c s="6" t="s">
        <v>1903</v>
      </c>
      <c s="36" t="s">
        <v>83</v>
      </c>
      <c s="37">
        <v>6.08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2125</v>
      </c>
    </row>
    <row r="68" spans="1:5" ht="12.75">
      <c r="A68" s="35" t="s">
        <v>56</v>
      </c>
      <c r="E68" s="40" t="s">
        <v>2126</v>
      </c>
    </row>
    <row r="69" spans="1:5" ht="409.5">
      <c r="A69" t="s">
        <v>58</v>
      </c>
      <c r="E69" s="39" t="s">
        <v>2127</v>
      </c>
    </row>
    <row r="70" spans="1:16" ht="12.75">
      <c r="A70" t="s">
        <v>49</v>
      </c>
      <c s="34" t="s">
        <v>101</v>
      </c>
      <c s="34" t="s">
        <v>1890</v>
      </c>
      <c s="35" t="s">
        <v>5</v>
      </c>
      <c s="6" t="s">
        <v>1891</v>
      </c>
      <c s="36" t="s">
        <v>83</v>
      </c>
      <c s="37">
        <v>77.83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2128</v>
      </c>
    </row>
    <row r="72" spans="1:5" ht="25.5">
      <c r="A72" s="35" t="s">
        <v>56</v>
      </c>
      <c r="E72" s="40" t="s">
        <v>2129</v>
      </c>
    </row>
    <row r="73" spans="1:5" ht="409.5">
      <c r="A73" t="s">
        <v>58</v>
      </c>
      <c r="E73" s="39" t="s">
        <v>2056</v>
      </c>
    </row>
    <row r="74" spans="1:16" ht="12.75">
      <c r="A74" t="s">
        <v>49</v>
      </c>
      <c s="34" t="s">
        <v>104</v>
      </c>
      <c s="34" t="s">
        <v>1895</v>
      </c>
      <c s="35" t="s">
        <v>5</v>
      </c>
      <c s="6" t="s">
        <v>1896</v>
      </c>
      <c s="36" t="s">
        <v>83</v>
      </c>
      <c s="37">
        <v>4.24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2063</v>
      </c>
    </row>
    <row r="76" spans="1:5" ht="12.75">
      <c r="A76" s="35" t="s">
        <v>56</v>
      </c>
      <c r="E76" s="40" t="s">
        <v>2130</v>
      </c>
    </row>
    <row r="77" spans="1:5" ht="38.25">
      <c r="A77" t="s">
        <v>58</v>
      </c>
      <c r="E77" s="39" t="s">
        <v>1899</v>
      </c>
    </row>
    <row r="78" spans="1:16" ht="12.75">
      <c r="A78" t="s">
        <v>49</v>
      </c>
      <c s="34" t="s">
        <v>107</v>
      </c>
      <c s="34" t="s">
        <v>2131</v>
      </c>
      <c s="35" t="s">
        <v>5</v>
      </c>
      <c s="6" t="s">
        <v>2132</v>
      </c>
      <c s="36" t="s">
        <v>83</v>
      </c>
      <c s="37">
        <v>0.435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2133</v>
      </c>
    </row>
    <row r="80" spans="1:5" ht="12.75">
      <c r="A80" s="35" t="s">
        <v>56</v>
      </c>
      <c r="E80" s="40" t="s">
        <v>2134</v>
      </c>
    </row>
    <row r="81" spans="1:5" ht="344.25">
      <c r="A81" t="s">
        <v>58</v>
      </c>
      <c r="E81" s="39" t="s">
        <v>2135</v>
      </c>
    </row>
    <row r="82" spans="1:16" ht="12.75">
      <c r="A82" t="s">
        <v>49</v>
      </c>
      <c s="34" t="s">
        <v>110</v>
      </c>
      <c s="34" t="s">
        <v>2059</v>
      </c>
      <c s="35" t="s">
        <v>5</v>
      </c>
      <c s="6" t="s">
        <v>2060</v>
      </c>
      <c s="36" t="s">
        <v>79</v>
      </c>
      <c s="37">
        <v>61.92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2136</v>
      </c>
    </row>
    <row r="84" spans="1:5" ht="12.75">
      <c r="A84" s="35" t="s">
        <v>56</v>
      </c>
      <c r="E84" s="40" t="s">
        <v>2137</v>
      </c>
    </row>
    <row r="85" spans="1:5" ht="12.75">
      <c r="A85" t="s">
        <v>58</v>
      </c>
      <c r="E85" s="39" t="s">
        <v>2062</v>
      </c>
    </row>
    <row r="86" spans="1:13" ht="12.75">
      <c r="A86" t="s">
        <v>46</v>
      </c>
      <c r="C86" s="31" t="s">
        <v>67</v>
      </c>
      <c r="E86" s="33" t="s">
        <v>1322</v>
      </c>
      <c r="J86" s="32">
        <f>0</f>
      </c>
      <c s="32">
        <f>0</f>
      </c>
      <c s="32">
        <f>0+L87+L91+L95+L99+L103</f>
      </c>
      <c s="32">
        <f>0+M87+M91+M95+M99+M103</f>
      </c>
    </row>
    <row r="87" spans="1:16" ht="12.75">
      <c r="A87" t="s">
        <v>49</v>
      </c>
      <c s="34" t="s">
        <v>113</v>
      </c>
      <c s="34" t="s">
        <v>1906</v>
      </c>
      <c s="35" t="s">
        <v>5</v>
      </c>
      <c s="6" t="s">
        <v>1907</v>
      </c>
      <c s="36" t="s">
        <v>79</v>
      </c>
      <c s="37">
        <v>972.26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2138</v>
      </c>
    </row>
    <row r="89" spans="1:5" ht="12.75">
      <c r="A89" s="35" t="s">
        <v>56</v>
      </c>
      <c r="E89" s="40" t="s">
        <v>2139</v>
      </c>
    </row>
    <row r="90" spans="1:5" ht="153">
      <c r="A90" t="s">
        <v>58</v>
      </c>
      <c r="E90" s="39" t="s">
        <v>1910</v>
      </c>
    </row>
    <row r="91" spans="1:16" ht="12.75">
      <c r="A91" t="s">
        <v>49</v>
      </c>
      <c s="34" t="s">
        <v>116</v>
      </c>
      <c s="34" t="s">
        <v>2066</v>
      </c>
      <c s="35" t="s">
        <v>5</v>
      </c>
      <c s="6" t="s">
        <v>2067</v>
      </c>
      <c s="36" t="s">
        <v>79</v>
      </c>
      <c s="37">
        <v>1.09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2140</v>
      </c>
    </row>
    <row r="93" spans="1:5" ht="12.75">
      <c r="A93" s="35" t="s">
        <v>56</v>
      </c>
      <c r="E93" s="40" t="s">
        <v>2069</v>
      </c>
    </row>
    <row r="94" spans="1:5" ht="140.25">
      <c r="A94" t="s">
        <v>58</v>
      </c>
      <c r="E94" s="39" t="s">
        <v>2070</v>
      </c>
    </row>
    <row r="95" spans="1:16" ht="12.75">
      <c r="A95" t="s">
        <v>49</v>
      </c>
      <c s="34" t="s">
        <v>119</v>
      </c>
      <c s="34" t="s">
        <v>1911</v>
      </c>
      <c s="35" t="s">
        <v>5</v>
      </c>
      <c s="6" t="s">
        <v>1912</v>
      </c>
      <c s="36" t="s">
        <v>79</v>
      </c>
      <c s="37">
        <v>169.58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2141</v>
      </c>
    </row>
    <row r="97" spans="1:5" ht="12.75">
      <c r="A97" s="35" t="s">
        <v>56</v>
      </c>
      <c r="E97" s="40" t="s">
        <v>2142</v>
      </c>
    </row>
    <row r="98" spans="1:5" ht="153">
      <c r="A98" t="s">
        <v>58</v>
      </c>
      <c r="E98" s="39" t="s">
        <v>2143</v>
      </c>
    </row>
    <row r="99" spans="1:16" ht="12.75">
      <c r="A99" t="s">
        <v>49</v>
      </c>
      <c s="34" t="s">
        <v>122</v>
      </c>
      <c s="34" t="s">
        <v>1916</v>
      </c>
      <c s="35" t="s">
        <v>5</v>
      </c>
      <c s="6" t="s">
        <v>1917</v>
      </c>
      <c s="36" t="s">
        <v>83</v>
      </c>
      <c s="37">
        <v>275.61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2144</v>
      </c>
    </row>
    <row r="101" spans="1:5" ht="12.75">
      <c r="A101" s="35" t="s">
        <v>56</v>
      </c>
      <c r="E101" s="40" t="s">
        <v>2145</v>
      </c>
    </row>
    <row r="102" spans="1:5" ht="89.25">
      <c r="A102" t="s">
        <v>58</v>
      </c>
      <c r="E102" s="39" t="s">
        <v>2073</v>
      </c>
    </row>
    <row r="103" spans="1:16" ht="25.5">
      <c r="A103" t="s">
        <v>49</v>
      </c>
      <c s="34" t="s">
        <v>125</v>
      </c>
      <c s="34" t="s">
        <v>1921</v>
      </c>
      <c s="35" t="s">
        <v>5</v>
      </c>
      <c s="6" t="s">
        <v>1922</v>
      </c>
      <c s="36" t="s">
        <v>79</v>
      </c>
      <c s="37">
        <v>2.06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2043</v>
      </c>
    </row>
    <row r="105" spans="1:5" ht="12.75">
      <c r="A105" s="35" t="s">
        <v>56</v>
      </c>
      <c r="E105" s="40" t="s">
        <v>2146</v>
      </c>
    </row>
    <row r="106" spans="1:5" ht="229.5">
      <c r="A106" t="s">
        <v>58</v>
      </c>
      <c r="E106" s="39" t="s">
        <v>2147</v>
      </c>
    </row>
    <row r="107" spans="1:13" ht="12.75">
      <c r="A107" t="s">
        <v>46</v>
      </c>
      <c r="C107" s="31" t="s">
        <v>76</v>
      </c>
      <c r="E107" s="33" t="s">
        <v>1694</v>
      </c>
      <c r="J107" s="32">
        <f>0</f>
      </c>
      <c s="32">
        <f>0</f>
      </c>
      <c s="32">
        <f>0+L108</f>
      </c>
      <c s="32">
        <f>0+M108</f>
      </c>
    </row>
    <row r="108" spans="1:16" ht="12.75">
      <c r="A108" t="s">
        <v>49</v>
      </c>
      <c s="34" t="s">
        <v>128</v>
      </c>
      <c s="34" t="s">
        <v>2148</v>
      </c>
      <c s="35" t="s">
        <v>5</v>
      </c>
      <c s="6" t="s">
        <v>2149</v>
      </c>
      <c s="36" t="s">
        <v>1848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377</v>
      </c>
      <c>
        <f>(M108*21)/100</f>
      </c>
      <c t="s">
        <v>27</v>
      </c>
    </row>
    <row r="109" spans="1:5" ht="51">
      <c r="A109" s="35" t="s">
        <v>54</v>
      </c>
      <c r="E109" s="39" t="s">
        <v>2150</v>
      </c>
    </row>
    <row r="110" spans="1:5" ht="12.75">
      <c r="A110" s="35" t="s">
        <v>56</v>
      </c>
      <c r="E110" s="40" t="s">
        <v>1967</v>
      </c>
    </row>
    <row r="111" spans="1:5" ht="12.75">
      <c r="A111" t="s">
        <v>58</v>
      </c>
      <c r="E111" s="39" t="s">
        <v>1787</v>
      </c>
    </row>
    <row r="112" spans="1:13" ht="12.75">
      <c r="A112" t="s">
        <v>46</v>
      </c>
      <c r="C112" s="31" t="s">
        <v>330</v>
      </c>
      <c r="E112" s="33" t="s">
        <v>1976</v>
      </c>
      <c r="J112" s="32">
        <f>0</f>
      </c>
      <c s="32">
        <f>0</f>
      </c>
      <c s="32">
        <f>0+L113</f>
      </c>
      <c s="32">
        <f>0+M113</f>
      </c>
    </row>
    <row r="113" spans="1:16" ht="12.75">
      <c r="A113" t="s">
        <v>49</v>
      </c>
      <c s="34" t="s">
        <v>131</v>
      </c>
      <c s="34" t="s">
        <v>1958</v>
      </c>
      <c s="35" t="s">
        <v>5</v>
      </c>
      <c s="6" t="s">
        <v>1978</v>
      </c>
      <c s="36" t="s">
        <v>93</v>
      </c>
      <c s="37">
        <v>9.69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377</v>
      </c>
      <c>
        <f>(M113*21)/100</f>
      </c>
      <c t="s">
        <v>27</v>
      </c>
    </row>
    <row r="114" spans="1:5" ht="12.75">
      <c r="A114" s="35" t="s">
        <v>54</v>
      </c>
      <c r="E114" s="39" t="s">
        <v>2151</v>
      </c>
    </row>
    <row r="115" spans="1:5" ht="12.75">
      <c r="A115" s="35" t="s">
        <v>56</v>
      </c>
      <c r="E115" s="40" t="s">
        <v>2152</v>
      </c>
    </row>
    <row r="116" spans="1:5" ht="63.75">
      <c r="A116" t="s">
        <v>58</v>
      </c>
      <c r="E116" s="39" t="s">
        <v>1981</v>
      </c>
    </row>
    <row r="117" spans="1:13" ht="12.75">
      <c r="A117" t="s">
        <v>46</v>
      </c>
      <c r="C117" s="31" t="s">
        <v>336</v>
      </c>
      <c r="E117" s="33" t="s">
        <v>1471</v>
      </c>
      <c r="J117" s="32">
        <f>0</f>
      </c>
      <c s="32">
        <f>0</f>
      </c>
      <c s="32">
        <f>0+L118+L122+L126+L130+L134+L138+L142+L146+L150+L154</f>
      </c>
      <c s="32">
        <f>0+M118+M122+M126+M130+M134+M138+M142+M146+M150+M154</f>
      </c>
    </row>
    <row r="118" spans="1:16" ht="12.75">
      <c r="A118" t="s">
        <v>49</v>
      </c>
      <c s="34" t="s">
        <v>135</v>
      </c>
      <c s="34" t="s">
        <v>1982</v>
      </c>
      <c s="35" t="s">
        <v>5</v>
      </c>
      <c s="6" t="s">
        <v>1983</v>
      </c>
      <c s="36" t="s">
        <v>93</v>
      </c>
      <c s="37">
        <v>414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2153</v>
      </c>
    </row>
    <row r="120" spans="1:5" ht="12.75">
      <c r="A120" s="35" t="s">
        <v>56</v>
      </c>
      <c r="E120" s="40" t="s">
        <v>2154</v>
      </c>
    </row>
    <row r="121" spans="1:5" ht="229.5">
      <c r="A121" t="s">
        <v>58</v>
      </c>
      <c r="E121" s="39" t="s">
        <v>1986</v>
      </c>
    </row>
    <row r="122" spans="1:16" ht="12.75">
      <c r="A122" t="s">
        <v>49</v>
      </c>
      <c s="34" t="s">
        <v>138</v>
      </c>
      <c s="34" t="s">
        <v>2155</v>
      </c>
      <c s="35" t="s">
        <v>5</v>
      </c>
      <c s="6" t="s">
        <v>1988</v>
      </c>
      <c s="36" t="s">
        <v>93</v>
      </c>
      <c s="37">
        <v>9.96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2156</v>
      </c>
    </row>
    <row r="124" spans="1:5" ht="12.75">
      <c r="A124" s="35" t="s">
        <v>56</v>
      </c>
      <c r="E124" s="40" t="s">
        <v>2157</v>
      </c>
    </row>
    <row r="125" spans="1:5" ht="369.75">
      <c r="A125" t="s">
        <v>58</v>
      </c>
      <c r="E125" s="39" t="s">
        <v>2158</v>
      </c>
    </row>
    <row r="126" spans="1:16" ht="12.75">
      <c r="A126" t="s">
        <v>49</v>
      </c>
      <c s="34" t="s">
        <v>141</v>
      </c>
      <c s="34" t="s">
        <v>2159</v>
      </c>
      <c s="35" t="s">
        <v>5</v>
      </c>
      <c s="6" t="s">
        <v>2160</v>
      </c>
      <c s="36" t="s">
        <v>100</v>
      </c>
      <c s="37">
        <v>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25.5">
      <c r="A127" s="35" t="s">
        <v>54</v>
      </c>
      <c r="E127" s="39" t="s">
        <v>2161</v>
      </c>
    </row>
    <row r="128" spans="1:5" ht="12.75">
      <c r="A128" s="35" t="s">
        <v>56</v>
      </c>
      <c r="E128" s="40" t="s">
        <v>2162</v>
      </c>
    </row>
    <row r="129" spans="1:5" ht="127.5">
      <c r="A129" t="s">
        <v>58</v>
      </c>
      <c r="E129" s="39" t="s">
        <v>2163</v>
      </c>
    </row>
    <row r="130" spans="1:16" ht="12.75">
      <c r="A130" t="s">
        <v>49</v>
      </c>
      <c s="34" t="s">
        <v>144</v>
      </c>
      <c s="34" t="s">
        <v>1992</v>
      </c>
      <c s="35" t="s">
        <v>5</v>
      </c>
      <c s="6" t="s">
        <v>1993</v>
      </c>
      <c s="36" t="s">
        <v>1994</v>
      </c>
      <c s="37">
        <v>630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2164</v>
      </c>
    </row>
    <row r="132" spans="1:5" ht="12.75">
      <c r="A132" s="35" t="s">
        <v>56</v>
      </c>
      <c r="E132" s="40" t="s">
        <v>2165</v>
      </c>
    </row>
    <row r="133" spans="1:5" ht="409.5">
      <c r="A133" t="s">
        <v>58</v>
      </c>
      <c r="E133" s="39" t="s">
        <v>2084</v>
      </c>
    </row>
    <row r="134" spans="1:16" ht="25.5">
      <c r="A134" t="s">
        <v>49</v>
      </c>
      <c s="34" t="s">
        <v>147</v>
      </c>
      <c s="34" t="s">
        <v>1862</v>
      </c>
      <c s="35" t="s">
        <v>5</v>
      </c>
      <c s="6" t="s">
        <v>1863</v>
      </c>
      <c s="36" t="s">
        <v>93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12.75">
      <c r="A135" s="35" t="s">
        <v>54</v>
      </c>
      <c r="E135" s="39" t="s">
        <v>2166</v>
      </c>
    </row>
    <row r="136" spans="1:5" ht="12.75">
      <c r="A136" s="35" t="s">
        <v>56</v>
      </c>
      <c r="E136" s="40" t="s">
        <v>2167</v>
      </c>
    </row>
    <row r="137" spans="1:5" ht="51">
      <c r="A137" t="s">
        <v>58</v>
      </c>
      <c r="E137" s="39" t="s">
        <v>2168</v>
      </c>
    </row>
    <row r="138" spans="1:16" ht="25.5">
      <c r="A138" t="s">
        <v>49</v>
      </c>
      <c s="34" t="s">
        <v>150</v>
      </c>
      <c s="34" t="s">
        <v>1997</v>
      </c>
      <c s="35" t="s">
        <v>5</v>
      </c>
      <c s="6" t="s">
        <v>1998</v>
      </c>
      <c s="36" t="s">
        <v>93</v>
      </c>
      <c s="37">
        <v>6.3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377</v>
      </c>
      <c>
        <f>(M138*21)/100</f>
      </c>
      <c t="s">
        <v>27</v>
      </c>
    </row>
    <row r="139" spans="1:5" ht="12.75">
      <c r="A139" s="35" t="s">
        <v>54</v>
      </c>
      <c r="E139" s="39" t="s">
        <v>2169</v>
      </c>
    </row>
    <row r="140" spans="1:5" ht="12.75">
      <c r="A140" s="35" t="s">
        <v>56</v>
      </c>
      <c r="E140" s="40" t="s">
        <v>2170</v>
      </c>
    </row>
    <row r="141" spans="1:5" ht="165.75">
      <c r="A141" t="s">
        <v>58</v>
      </c>
      <c r="E141" s="39" t="s">
        <v>2171</v>
      </c>
    </row>
    <row r="142" spans="1:16" ht="12.75">
      <c r="A142" t="s">
        <v>49</v>
      </c>
      <c s="34" t="s">
        <v>153</v>
      </c>
      <c s="34" t="s">
        <v>2087</v>
      </c>
      <c s="35" t="s">
        <v>47</v>
      </c>
      <c s="6" t="s">
        <v>2003</v>
      </c>
      <c s="36" t="s">
        <v>1848</v>
      </c>
      <c s="37">
        <v>7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377</v>
      </c>
      <c>
        <f>(M142*21)/100</f>
      </c>
      <c t="s">
        <v>27</v>
      </c>
    </row>
    <row r="143" spans="1:5" ht="12.75">
      <c r="A143" s="35" t="s">
        <v>54</v>
      </c>
      <c r="E143" s="39" t="s">
        <v>2172</v>
      </c>
    </row>
    <row r="144" spans="1:5" ht="12.75">
      <c r="A144" s="35" t="s">
        <v>56</v>
      </c>
      <c r="E144" s="40" t="s">
        <v>5</v>
      </c>
    </row>
    <row r="145" spans="1:5" ht="89.25">
      <c r="A145" t="s">
        <v>58</v>
      </c>
      <c r="E145" s="39" t="s">
        <v>2005</v>
      </c>
    </row>
    <row r="146" spans="1:16" ht="12.75">
      <c r="A146" t="s">
        <v>49</v>
      </c>
      <c s="34" t="s">
        <v>156</v>
      </c>
      <c s="34" t="s">
        <v>2011</v>
      </c>
      <c s="35" t="s">
        <v>47</v>
      </c>
      <c s="6" t="s">
        <v>2012</v>
      </c>
      <c s="36" t="s">
        <v>1848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377</v>
      </c>
      <c>
        <f>(M146*21)/100</f>
      </c>
      <c t="s">
        <v>27</v>
      </c>
    </row>
    <row r="147" spans="1:5" ht="12.75">
      <c r="A147" s="35" t="s">
        <v>54</v>
      </c>
      <c r="E147" s="39" t="s">
        <v>2173</v>
      </c>
    </row>
    <row r="148" spans="1:5" ht="12.75">
      <c r="A148" s="35" t="s">
        <v>56</v>
      </c>
      <c r="E148" s="40" t="s">
        <v>5</v>
      </c>
    </row>
    <row r="149" spans="1:5" ht="89.25">
      <c r="A149" t="s">
        <v>58</v>
      </c>
      <c r="E149" s="39" t="s">
        <v>2005</v>
      </c>
    </row>
    <row r="150" spans="1:16" ht="12.75">
      <c r="A150" t="s">
        <v>49</v>
      </c>
      <c s="34" t="s">
        <v>159</v>
      </c>
      <c s="34" t="s">
        <v>2011</v>
      </c>
      <c s="35" t="s">
        <v>27</v>
      </c>
      <c s="6" t="s">
        <v>2012</v>
      </c>
      <c s="36" t="s">
        <v>1848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377</v>
      </c>
      <c>
        <f>(M150*21)/100</f>
      </c>
      <c t="s">
        <v>27</v>
      </c>
    </row>
    <row r="151" spans="1:5" ht="12.75">
      <c r="A151" s="35" t="s">
        <v>54</v>
      </c>
      <c r="E151" s="39" t="s">
        <v>2174</v>
      </c>
    </row>
    <row r="152" spans="1:5" ht="12.75">
      <c r="A152" s="35" t="s">
        <v>56</v>
      </c>
      <c r="E152" s="40" t="s">
        <v>5</v>
      </c>
    </row>
    <row r="153" spans="1:5" ht="89.25">
      <c r="A153" t="s">
        <v>58</v>
      </c>
      <c r="E153" s="39" t="s">
        <v>2005</v>
      </c>
    </row>
    <row r="154" spans="1:16" ht="12.75">
      <c r="A154" t="s">
        <v>49</v>
      </c>
      <c s="34" t="s">
        <v>162</v>
      </c>
      <c s="34" t="s">
        <v>2087</v>
      </c>
      <c s="35" t="s">
        <v>27</v>
      </c>
      <c s="6" t="s">
        <v>2009</v>
      </c>
      <c s="36" t="s">
        <v>1848</v>
      </c>
      <c s="37">
        <v>7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377</v>
      </c>
      <c>
        <f>(M154*21)/100</f>
      </c>
      <c t="s">
        <v>27</v>
      </c>
    </row>
    <row r="155" spans="1:5" ht="12.75">
      <c r="A155" s="35" t="s">
        <v>54</v>
      </c>
      <c r="E155" s="39" t="s">
        <v>2175</v>
      </c>
    </row>
    <row r="156" spans="1:5" ht="12.75">
      <c r="A156" s="35" t="s">
        <v>56</v>
      </c>
      <c r="E156" s="40" t="s">
        <v>5</v>
      </c>
    </row>
    <row r="157" spans="1:5" ht="89.25">
      <c r="A157" t="s">
        <v>58</v>
      </c>
      <c r="E157" s="39" t="s">
        <v>2005</v>
      </c>
    </row>
    <row r="158" spans="1:13" ht="12.75">
      <c r="A158" t="s">
        <v>46</v>
      </c>
      <c r="C158" s="31" t="s">
        <v>348</v>
      </c>
      <c r="E158" s="33" t="s">
        <v>2015</v>
      </c>
      <c r="J158" s="32">
        <f>0</f>
      </c>
      <c s="32">
        <f>0</f>
      </c>
      <c s="32">
        <f>0+L159+L163</f>
      </c>
      <c s="32">
        <f>0+M159+M163</f>
      </c>
    </row>
    <row r="159" spans="1:16" ht="12.75">
      <c r="A159" t="s">
        <v>49</v>
      </c>
      <c s="34" t="s">
        <v>165</v>
      </c>
      <c s="34" t="s">
        <v>2016</v>
      </c>
      <c s="35" t="s">
        <v>5</v>
      </c>
      <c s="6" t="s">
        <v>2017</v>
      </c>
      <c s="36" t="s">
        <v>93</v>
      </c>
      <c s="37">
        <v>350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2176</v>
      </c>
    </row>
    <row r="161" spans="1:5" ht="12.75">
      <c r="A161" s="35" t="s">
        <v>56</v>
      </c>
      <c r="E161" s="40" t="s">
        <v>2177</v>
      </c>
    </row>
    <row r="162" spans="1:5" ht="178.5">
      <c r="A162" t="s">
        <v>58</v>
      </c>
      <c r="E162" s="39" t="s">
        <v>2020</v>
      </c>
    </row>
    <row r="163" spans="1:16" ht="25.5">
      <c r="A163" t="s">
        <v>49</v>
      </c>
      <c s="34" t="s">
        <v>168</v>
      </c>
      <c s="34" t="s">
        <v>2021</v>
      </c>
      <c s="35" t="s">
        <v>5</v>
      </c>
      <c s="6" t="s">
        <v>2022</v>
      </c>
      <c s="36" t="s">
        <v>709</v>
      </c>
      <c s="37">
        <v>14523.6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2178</v>
      </c>
    </row>
    <row r="165" spans="1:5" ht="12.75">
      <c r="A165" s="35" t="s">
        <v>56</v>
      </c>
      <c r="E165" s="40" t="s">
        <v>2179</v>
      </c>
    </row>
    <row r="166" spans="1:5" ht="127.5">
      <c r="A166" t="s">
        <v>58</v>
      </c>
      <c r="E166" s="39" t="s">
        <v>2025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3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2180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2180</v>
      </c>
      <c r="E4" s="26" t="s">
        <v>2181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COUNTIFS(L8:L311,"=0",A8:A311,"P")+COUNTIFS(L8:L311,"",A8:A311,"P")+SUM(Q8:Q311)</f>
      </c>
    </row>
    <row r="8" spans="1:13" ht="12.75">
      <c r="A8" t="s">
        <v>44</v>
      </c>
      <c r="C8" s="28" t="s">
        <v>2184</v>
      </c>
      <c r="E8" s="30" t="s">
        <v>2183</v>
      </c>
      <c r="J8" s="29">
        <f>0+J9+J26+J47+J96+J133+J174+J179+J188+J217+J242</f>
      </c>
      <c s="29">
        <f>0+K9+K26+K47+K96+K133+K174+K179+K188+K217+K242</f>
      </c>
      <c s="29">
        <f>0+L9+L26+L47+L96+L133+L174+L179+L188+L217+L242</f>
      </c>
      <c s="29">
        <f>0+M9+M26+M47+M96+M133+M174+M179+M188+M217+M242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1744</v>
      </c>
      <c s="35" t="s">
        <v>47</v>
      </c>
      <c s="6" t="s">
        <v>1745</v>
      </c>
      <c s="36" t="s">
        <v>52</v>
      </c>
      <c s="37">
        <v>291.038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1746</v>
      </c>
    </row>
    <row r="12" spans="1:5" ht="12.75">
      <c r="A12" s="35" t="s">
        <v>56</v>
      </c>
      <c r="E12" s="40" t="s">
        <v>2185</v>
      </c>
    </row>
    <row r="13" spans="1:5" ht="25.5">
      <c r="A13" t="s">
        <v>58</v>
      </c>
      <c r="E13" s="39" t="s">
        <v>1748</v>
      </c>
    </row>
    <row r="14" spans="1:16" ht="12.75">
      <c r="A14" t="s">
        <v>49</v>
      </c>
      <c s="34" t="s">
        <v>27</v>
      </c>
      <c s="34" t="s">
        <v>1744</v>
      </c>
      <c s="35" t="s">
        <v>27</v>
      </c>
      <c s="6" t="s">
        <v>1745</v>
      </c>
      <c s="36" t="s">
        <v>52</v>
      </c>
      <c s="37">
        <v>1787.344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2186</v>
      </c>
    </row>
    <row r="16" spans="1:5" ht="12.75">
      <c r="A16" s="35" t="s">
        <v>56</v>
      </c>
      <c r="E16" s="40" t="s">
        <v>2187</v>
      </c>
    </row>
    <row r="17" spans="1:5" ht="25.5">
      <c r="A17" t="s">
        <v>58</v>
      </c>
      <c r="E17" s="39" t="s">
        <v>1748</v>
      </c>
    </row>
    <row r="18" spans="1:16" ht="12.75">
      <c r="A18" t="s">
        <v>49</v>
      </c>
      <c s="34" t="s">
        <v>26</v>
      </c>
      <c s="34" t="s">
        <v>1744</v>
      </c>
      <c s="35" t="s">
        <v>26</v>
      </c>
      <c s="6" t="s">
        <v>1745</v>
      </c>
      <c s="36" t="s">
        <v>52</v>
      </c>
      <c s="37">
        <v>76.167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2188</v>
      </c>
    </row>
    <row r="20" spans="1:5" ht="51">
      <c r="A20" s="35" t="s">
        <v>56</v>
      </c>
      <c r="E20" s="40" t="s">
        <v>2189</v>
      </c>
    </row>
    <row r="21" spans="1:5" ht="25.5">
      <c r="A21" t="s">
        <v>58</v>
      </c>
      <c r="E21" s="39" t="s">
        <v>1748</v>
      </c>
    </row>
    <row r="22" spans="1:16" ht="12.75">
      <c r="A22" t="s">
        <v>49</v>
      </c>
      <c s="34" t="s">
        <v>64</v>
      </c>
      <c s="34" t="s">
        <v>2190</v>
      </c>
      <c s="35" t="s">
        <v>5</v>
      </c>
      <c s="6" t="s">
        <v>2191</v>
      </c>
      <c s="36" t="s">
        <v>52</v>
      </c>
      <c s="37">
        <v>9.121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2192</v>
      </c>
    </row>
    <row r="24" spans="1:5" ht="12.75">
      <c r="A24" s="35" t="s">
        <v>56</v>
      </c>
      <c r="E24" s="40" t="s">
        <v>2193</v>
      </c>
    </row>
    <row r="25" spans="1:5" ht="25.5">
      <c r="A25" t="s">
        <v>58</v>
      </c>
      <c r="E25" s="39" t="s">
        <v>1748</v>
      </c>
    </row>
    <row r="26" spans="1:13" ht="12.75">
      <c r="A26" t="s">
        <v>46</v>
      </c>
      <c r="C26" s="31" t="s">
        <v>47</v>
      </c>
      <c r="E26" s="33" t="s">
        <v>370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67</v>
      </c>
      <c s="34" t="s">
        <v>2194</v>
      </c>
      <c s="35" t="s">
        <v>5</v>
      </c>
      <c s="6" t="s">
        <v>2195</v>
      </c>
      <c s="36" t="s">
        <v>83</v>
      </c>
      <c s="37">
        <v>4.759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2196</v>
      </c>
    </row>
    <row r="30" spans="1:5" ht="63.75">
      <c r="A30" t="s">
        <v>58</v>
      </c>
      <c r="E30" s="39" t="s">
        <v>1842</v>
      </c>
    </row>
    <row r="31" spans="1:16" ht="12.75">
      <c r="A31" t="s">
        <v>49</v>
      </c>
      <c s="34" t="s">
        <v>70</v>
      </c>
      <c s="34" t="s">
        <v>2197</v>
      </c>
      <c s="35" t="s">
        <v>5</v>
      </c>
      <c s="6" t="s">
        <v>2198</v>
      </c>
      <c s="36" t="s">
        <v>83</v>
      </c>
      <c s="37">
        <v>28.124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2199</v>
      </c>
    </row>
    <row r="34" spans="1:5" ht="63.75">
      <c r="A34" t="s">
        <v>58</v>
      </c>
      <c r="E34" s="39" t="s">
        <v>1842</v>
      </c>
    </row>
    <row r="35" spans="1:16" ht="12.75">
      <c r="A35" t="s">
        <v>49</v>
      </c>
      <c s="34" t="s">
        <v>73</v>
      </c>
      <c s="34" t="s">
        <v>2200</v>
      </c>
      <c s="35" t="s">
        <v>5</v>
      </c>
      <c s="6" t="s">
        <v>2201</v>
      </c>
      <c s="36" t="s">
        <v>83</v>
      </c>
      <c s="37">
        <v>992.969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7.5">
      <c r="A37" s="35" t="s">
        <v>56</v>
      </c>
      <c r="E37" s="40" t="s">
        <v>2202</v>
      </c>
    </row>
    <row r="38" spans="1:5" ht="318.75">
      <c r="A38" t="s">
        <v>58</v>
      </c>
      <c r="E38" s="39" t="s">
        <v>2203</v>
      </c>
    </row>
    <row r="39" spans="1:16" ht="12.75">
      <c r="A39" t="s">
        <v>49</v>
      </c>
      <c s="34" t="s">
        <v>76</v>
      </c>
      <c s="34" t="s">
        <v>91</v>
      </c>
      <c s="35" t="s">
        <v>5</v>
      </c>
      <c s="6" t="s">
        <v>92</v>
      </c>
      <c s="36" t="s">
        <v>93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2204</v>
      </c>
    </row>
    <row r="42" spans="1:5" ht="25.5">
      <c r="A42" t="s">
        <v>58</v>
      </c>
      <c r="E42" s="39" t="s">
        <v>2205</v>
      </c>
    </row>
    <row r="43" spans="1:16" ht="12.75">
      <c r="A43" t="s">
        <v>49</v>
      </c>
      <c s="34" t="s">
        <v>80</v>
      </c>
      <c s="34" t="s">
        <v>2206</v>
      </c>
      <c s="35" t="s">
        <v>5</v>
      </c>
      <c s="6" t="s">
        <v>2207</v>
      </c>
      <c s="36" t="s">
        <v>83</v>
      </c>
      <c s="37">
        <v>992.969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2208</v>
      </c>
    </row>
    <row r="45" spans="1:5" ht="12.75">
      <c r="A45" s="35" t="s">
        <v>56</v>
      </c>
      <c r="E45" s="40" t="s">
        <v>2209</v>
      </c>
    </row>
    <row r="46" spans="1:5" ht="191.25">
      <c r="A46" t="s">
        <v>58</v>
      </c>
      <c r="E46" s="39" t="s">
        <v>2210</v>
      </c>
    </row>
    <row r="47" spans="1:13" ht="12.75">
      <c r="A47" t="s">
        <v>46</v>
      </c>
      <c r="C47" s="31" t="s">
        <v>27</v>
      </c>
      <c r="E47" s="33" t="s">
        <v>1633</v>
      </c>
      <c r="J47" s="32">
        <f>0</f>
      </c>
      <c s="32">
        <f>0</f>
      </c>
      <c s="32">
        <f>0+L48+L52+L56+L60+L64+L68+L72+L76+L80+L84+L88+L92</f>
      </c>
      <c s="32">
        <f>0+M48+M52+M56+M60+M64+M68+M72+M76+M80+M84+M88+M92</f>
      </c>
    </row>
    <row r="48" spans="1:16" ht="12.75">
      <c r="A48" t="s">
        <v>49</v>
      </c>
      <c s="34" t="s">
        <v>84</v>
      </c>
      <c s="34" t="s">
        <v>2211</v>
      </c>
      <c s="35" t="s">
        <v>5</v>
      </c>
      <c s="6" t="s">
        <v>2212</v>
      </c>
      <c s="36" t="s">
        <v>83</v>
      </c>
      <c s="37">
        <v>18.6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2213</v>
      </c>
    </row>
    <row r="51" spans="1:5" ht="38.25">
      <c r="A51" t="s">
        <v>58</v>
      </c>
      <c r="E51" s="39" t="s">
        <v>2214</v>
      </c>
    </row>
    <row r="52" spans="1:16" ht="12.75">
      <c r="A52" t="s">
        <v>49</v>
      </c>
      <c s="34" t="s">
        <v>87</v>
      </c>
      <c s="34" t="s">
        <v>1638</v>
      </c>
      <c s="35" t="s">
        <v>5</v>
      </c>
      <c s="6" t="s">
        <v>1639</v>
      </c>
      <c s="36" t="s">
        <v>52</v>
      </c>
      <c s="37">
        <v>10.907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02">
      <c r="A54" s="35" t="s">
        <v>56</v>
      </c>
      <c r="E54" s="40" t="s">
        <v>2215</v>
      </c>
    </row>
    <row r="55" spans="1:5" ht="38.25">
      <c r="A55" t="s">
        <v>58</v>
      </c>
      <c r="E55" s="39" t="s">
        <v>1641</v>
      </c>
    </row>
    <row r="56" spans="1:16" ht="12.75">
      <c r="A56" t="s">
        <v>49</v>
      </c>
      <c s="34" t="s">
        <v>90</v>
      </c>
      <c s="34" t="s">
        <v>2216</v>
      </c>
      <c s="35" t="s">
        <v>5</v>
      </c>
      <c s="6" t="s">
        <v>2217</v>
      </c>
      <c s="36" t="s">
        <v>79</v>
      </c>
      <c s="37">
        <v>105.26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2218</v>
      </c>
    </row>
    <row r="59" spans="1:5" ht="25.5">
      <c r="A59" t="s">
        <v>58</v>
      </c>
      <c r="E59" s="39" t="s">
        <v>1645</v>
      </c>
    </row>
    <row r="60" spans="1:16" ht="12.75">
      <c r="A60" t="s">
        <v>49</v>
      </c>
      <c s="34" t="s">
        <v>94</v>
      </c>
      <c s="34" t="s">
        <v>2219</v>
      </c>
      <c s="35" t="s">
        <v>5</v>
      </c>
      <c s="6" t="s">
        <v>2220</v>
      </c>
      <c s="36" t="s">
        <v>93</v>
      </c>
      <c s="37">
        <v>120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38.25">
      <c r="A62" s="35" t="s">
        <v>56</v>
      </c>
      <c r="E62" s="40" t="s">
        <v>2221</v>
      </c>
    </row>
    <row r="63" spans="1:5" ht="63.75">
      <c r="A63" t="s">
        <v>58</v>
      </c>
      <c r="E63" s="39" t="s">
        <v>2222</v>
      </c>
    </row>
    <row r="64" spans="1:16" ht="25.5">
      <c r="A64" t="s">
        <v>49</v>
      </c>
      <c s="34" t="s">
        <v>97</v>
      </c>
      <c s="34" t="s">
        <v>2223</v>
      </c>
      <c s="35" t="s">
        <v>5</v>
      </c>
      <c s="6" t="s">
        <v>2224</v>
      </c>
      <c s="36" t="s">
        <v>93</v>
      </c>
      <c s="37">
        <v>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56</v>
      </c>
      <c r="E66" s="40" t="s">
        <v>2225</v>
      </c>
    </row>
    <row r="67" spans="1:5" ht="63.75">
      <c r="A67" t="s">
        <v>58</v>
      </c>
      <c r="E67" s="39" t="s">
        <v>2222</v>
      </c>
    </row>
    <row r="68" spans="1:16" ht="12.75">
      <c r="A68" t="s">
        <v>49</v>
      </c>
      <c s="34" t="s">
        <v>101</v>
      </c>
      <c s="34" t="s">
        <v>2226</v>
      </c>
      <c s="35" t="s">
        <v>5</v>
      </c>
      <c s="6" t="s">
        <v>2227</v>
      </c>
      <c s="36" t="s">
        <v>93</v>
      </c>
      <c s="37">
        <v>40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377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56</v>
      </c>
      <c r="E70" s="40" t="s">
        <v>2228</v>
      </c>
    </row>
    <row r="71" spans="1:5" ht="191.25">
      <c r="A71" t="s">
        <v>58</v>
      </c>
      <c r="E71" s="39" t="s">
        <v>2229</v>
      </c>
    </row>
    <row r="72" spans="1:16" ht="12.75">
      <c r="A72" t="s">
        <v>49</v>
      </c>
      <c s="34" t="s">
        <v>104</v>
      </c>
      <c s="34" t="s">
        <v>2230</v>
      </c>
      <c s="35" t="s">
        <v>5</v>
      </c>
      <c s="6" t="s">
        <v>2231</v>
      </c>
      <c s="36" t="s">
        <v>93</v>
      </c>
      <c s="37">
        <v>98.48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377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56</v>
      </c>
      <c r="E74" s="40" t="s">
        <v>2232</v>
      </c>
    </row>
    <row r="75" spans="1:5" ht="191.25">
      <c r="A75" t="s">
        <v>58</v>
      </c>
      <c r="E75" s="39" t="s">
        <v>2229</v>
      </c>
    </row>
    <row r="76" spans="1:16" ht="12.75">
      <c r="A76" t="s">
        <v>49</v>
      </c>
      <c s="34" t="s">
        <v>107</v>
      </c>
      <c s="34" t="s">
        <v>2233</v>
      </c>
      <c s="35" t="s">
        <v>5</v>
      </c>
      <c s="6" t="s">
        <v>2234</v>
      </c>
      <c s="36" t="s">
        <v>83</v>
      </c>
      <c s="37">
        <v>3.298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377</v>
      </c>
      <c>
        <f>(M76*21)/100</f>
      </c>
      <c t="s">
        <v>27</v>
      </c>
    </row>
    <row r="77" spans="1:5" ht="12.75">
      <c r="A77" s="35" t="s">
        <v>54</v>
      </c>
      <c r="E77" s="39" t="s">
        <v>2235</v>
      </c>
    </row>
    <row r="78" spans="1:5" ht="12.75">
      <c r="A78" s="35" t="s">
        <v>56</v>
      </c>
      <c r="E78" s="40" t="s">
        <v>2236</v>
      </c>
    </row>
    <row r="79" spans="1:5" ht="369.75">
      <c r="A79" t="s">
        <v>58</v>
      </c>
      <c r="E79" s="39" t="s">
        <v>1759</v>
      </c>
    </row>
    <row r="80" spans="1:16" ht="12.75">
      <c r="A80" t="s">
        <v>49</v>
      </c>
      <c s="34" t="s">
        <v>110</v>
      </c>
      <c s="34" t="s">
        <v>2237</v>
      </c>
      <c s="35" t="s">
        <v>5</v>
      </c>
      <c s="6" t="s">
        <v>2238</v>
      </c>
      <c s="36" t="s">
        <v>52</v>
      </c>
      <c s="37">
        <v>0.151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377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2239</v>
      </c>
    </row>
    <row r="83" spans="1:5" ht="267.75">
      <c r="A83" t="s">
        <v>58</v>
      </c>
      <c r="E83" s="39" t="s">
        <v>2240</v>
      </c>
    </row>
    <row r="84" spans="1:16" ht="12.75">
      <c r="A84" t="s">
        <v>49</v>
      </c>
      <c s="34" t="s">
        <v>113</v>
      </c>
      <c s="34" t="s">
        <v>2241</v>
      </c>
      <c s="35" t="s">
        <v>5</v>
      </c>
      <c s="6" t="s">
        <v>2242</v>
      </c>
      <c s="36" t="s">
        <v>100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377</v>
      </c>
      <c>
        <f>(M84*21)/100</f>
      </c>
      <c t="s">
        <v>27</v>
      </c>
    </row>
    <row r="85" spans="1:5" ht="12.75">
      <c r="A85" s="35" t="s">
        <v>54</v>
      </c>
      <c r="E85" s="39" t="s">
        <v>2243</v>
      </c>
    </row>
    <row r="86" spans="1:5" ht="12.75">
      <c r="A86" s="35" t="s">
        <v>56</v>
      </c>
      <c r="E86" s="40" t="s">
        <v>2244</v>
      </c>
    </row>
    <row r="87" spans="1:5" ht="38.25">
      <c r="A87" t="s">
        <v>58</v>
      </c>
      <c r="E87" s="39" t="s">
        <v>2245</v>
      </c>
    </row>
    <row r="88" spans="1:16" ht="12.75">
      <c r="A88" t="s">
        <v>49</v>
      </c>
      <c s="34" t="s">
        <v>116</v>
      </c>
      <c s="34" t="s">
        <v>2246</v>
      </c>
      <c s="35" t="s">
        <v>5</v>
      </c>
      <c s="6" t="s">
        <v>2247</v>
      </c>
      <c s="36" t="s">
        <v>100</v>
      </c>
      <c s="37">
        <v>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2248</v>
      </c>
    </row>
    <row r="90" spans="1:5" ht="12.75">
      <c r="A90" s="35" t="s">
        <v>56</v>
      </c>
      <c r="E90" s="40" t="s">
        <v>2249</v>
      </c>
    </row>
    <row r="91" spans="1:5" ht="38.25">
      <c r="A91" t="s">
        <v>58</v>
      </c>
      <c r="E91" s="39" t="s">
        <v>2245</v>
      </c>
    </row>
    <row r="92" spans="1:16" ht="25.5">
      <c r="A92" t="s">
        <v>49</v>
      </c>
      <c s="34" t="s">
        <v>119</v>
      </c>
      <c s="34" t="s">
        <v>2250</v>
      </c>
      <c s="35" t="s">
        <v>5</v>
      </c>
      <c s="6" t="s">
        <v>2251</v>
      </c>
      <c s="36" t="s">
        <v>100</v>
      </c>
      <c s="37">
        <v>179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2252</v>
      </c>
    </row>
    <row r="94" spans="1:5" ht="63.75">
      <c r="A94" s="35" t="s">
        <v>56</v>
      </c>
      <c r="E94" s="40" t="s">
        <v>2253</v>
      </c>
    </row>
    <row r="95" spans="1:5" ht="63.75">
      <c r="A95" t="s">
        <v>58</v>
      </c>
      <c r="E95" s="39" t="s">
        <v>2254</v>
      </c>
    </row>
    <row r="96" spans="1:13" ht="12.75">
      <c r="A96" t="s">
        <v>46</v>
      </c>
      <c r="C96" s="31" t="s">
        <v>26</v>
      </c>
      <c r="E96" s="33" t="s">
        <v>1754</v>
      </c>
      <c r="J96" s="32">
        <f>0</f>
      </c>
      <c s="32">
        <f>0</f>
      </c>
      <c s="32">
        <f>0+L97+L101+L105+L109+L113+L117+L121+L125+L129</f>
      </c>
      <c s="32">
        <f>0+M97+M101+M105+M109+M113+M117+M121+M125+M129</f>
      </c>
    </row>
    <row r="97" spans="1:16" ht="12.75">
      <c r="A97" t="s">
        <v>49</v>
      </c>
      <c s="34" t="s">
        <v>122</v>
      </c>
      <c s="34" t="s">
        <v>2255</v>
      </c>
      <c s="35" t="s">
        <v>5</v>
      </c>
      <c s="6" t="s">
        <v>2256</v>
      </c>
      <c s="36" t="s">
        <v>83</v>
      </c>
      <c s="37">
        <v>2.98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377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2257</v>
      </c>
    </row>
    <row r="100" spans="1:5" ht="229.5">
      <c r="A100" t="s">
        <v>58</v>
      </c>
      <c r="E100" s="39" t="s">
        <v>2258</v>
      </c>
    </row>
    <row r="101" spans="1:16" ht="12.75">
      <c r="A101" t="s">
        <v>49</v>
      </c>
      <c s="34" t="s">
        <v>125</v>
      </c>
      <c s="34" t="s">
        <v>2259</v>
      </c>
      <c s="35" t="s">
        <v>5</v>
      </c>
      <c s="6" t="s">
        <v>2260</v>
      </c>
      <c s="36" t="s">
        <v>83</v>
      </c>
      <c s="37">
        <v>4.471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377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38.25">
      <c r="A103" s="35" t="s">
        <v>56</v>
      </c>
      <c r="E103" s="40" t="s">
        <v>2261</v>
      </c>
    </row>
    <row r="104" spans="1:5" ht="38.25">
      <c r="A104" t="s">
        <v>58</v>
      </c>
      <c r="E104" s="39" t="s">
        <v>1899</v>
      </c>
    </row>
    <row r="105" spans="1:16" ht="12.75">
      <c r="A105" t="s">
        <v>49</v>
      </c>
      <c s="34" t="s">
        <v>128</v>
      </c>
      <c s="34" t="s">
        <v>2262</v>
      </c>
      <c s="35" t="s">
        <v>5</v>
      </c>
      <c s="6" t="s">
        <v>2263</v>
      </c>
      <c s="36" t="s">
        <v>83</v>
      </c>
      <c s="37">
        <v>17.91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377</v>
      </c>
      <c>
        <f>(M105*21)/100</f>
      </c>
      <c t="s">
        <v>27</v>
      </c>
    </row>
    <row r="106" spans="1:5" ht="12.75">
      <c r="A106" s="35" t="s">
        <v>54</v>
      </c>
      <c r="E106" s="39" t="s">
        <v>2264</v>
      </c>
    </row>
    <row r="107" spans="1:5" ht="12.75">
      <c r="A107" s="35" t="s">
        <v>56</v>
      </c>
      <c r="E107" s="40" t="s">
        <v>2265</v>
      </c>
    </row>
    <row r="108" spans="1:5" ht="369.75">
      <c r="A108" t="s">
        <v>58</v>
      </c>
      <c r="E108" s="39" t="s">
        <v>1764</v>
      </c>
    </row>
    <row r="109" spans="1:16" ht="12.75">
      <c r="A109" t="s">
        <v>49</v>
      </c>
      <c s="34" t="s">
        <v>131</v>
      </c>
      <c s="34" t="s">
        <v>2266</v>
      </c>
      <c s="35" t="s">
        <v>5</v>
      </c>
      <c s="6" t="s">
        <v>2267</v>
      </c>
      <c s="36" t="s">
        <v>52</v>
      </c>
      <c s="37">
        <v>0.846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377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2268</v>
      </c>
    </row>
    <row r="112" spans="1:5" ht="267.75">
      <c r="A112" t="s">
        <v>58</v>
      </c>
      <c r="E112" s="39" t="s">
        <v>2240</v>
      </c>
    </row>
    <row r="113" spans="1:16" ht="12.75">
      <c r="A113" t="s">
        <v>49</v>
      </c>
      <c s="34" t="s">
        <v>135</v>
      </c>
      <c s="34" t="s">
        <v>2269</v>
      </c>
      <c s="35" t="s">
        <v>5</v>
      </c>
      <c s="6" t="s">
        <v>2270</v>
      </c>
      <c s="36" t="s">
        <v>52</v>
      </c>
      <c s="37">
        <v>0.455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377</v>
      </c>
      <c>
        <f>(M113*21)/100</f>
      </c>
      <c t="s">
        <v>27</v>
      </c>
    </row>
    <row r="114" spans="1:5" ht="12.75">
      <c r="A114" s="35" t="s">
        <v>54</v>
      </c>
      <c r="E114" s="39" t="s">
        <v>2271</v>
      </c>
    </row>
    <row r="115" spans="1:5" ht="12.75">
      <c r="A115" s="35" t="s">
        <v>56</v>
      </c>
      <c r="E115" s="40" t="s">
        <v>2272</v>
      </c>
    </row>
    <row r="116" spans="1:5" ht="267.75">
      <c r="A116" t="s">
        <v>58</v>
      </c>
      <c r="E116" s="39" t="s">
        <v>2240</v>
      </c>
    </row>
    <row r="117" spans="1:16" ht="12.75">
      <c r="A117" t="s">
        <v>49</v>
      </c>
      <c s="34" t="s">
        <v>138</v>
      </c>
      <c s="34" t="s">
        <v>2273</v>
      </c>
      <c s="35" t="s">
        <v>5</v>
      </c>
      <c s="6" t="s">
        <v>2274</v>
      </c>
      <c s="36" t="s">
        <v>1994</v>
      </c>
      <c s="37">
        <v>2943.74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377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38.25">
      <c r="A119" s="35" t="s">
        <v>56</v>
      </c>
      <c r="E119" s="40" t="s">
        <v>2275</v>
      </c>
    </row>
    <row r="120" spans="1:5" ht="293.25">
      <c r="A120" t="s">
        <v>58</v>
      </c>
      <c r="E120" s="39" t="s">
        <v>2276</v>
      </c>
    </row>
    <row r="121" spans="1:16" ht="12.75">
      <c r="A121" t="s">
        <v>49</v>
      </c>
      <c s="34" t="s">
        <v>141</v>
      </c>
      <c s="34" t="s">
        <v>2277</v>
      </c>
      <c s="35" t="s">
        <v>5</v>
      </c>
      <c s="6" t="s">
        <v>2278</v>
      </c>
      <c s="36" t="s">
        <v>83</v>
      </c>
      <c s="37">
        <v>159.475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377</v>
      </c>
      <c>
        <f>(M121*21)/100</f>
      </c>
      <c t="s">
        <v>27</v>
      </c>
    </row>
    <row r="122" spans="1:5" ht="12.75">
      <c r="A122" s="35" t="s">
        <v>54</v>
      </c>
      <c r="E122" s="39" t="s">
        <v>2279</v>
      </c>
    </row>
    <row r="123" spans="1:5" ht="153">
      <c r="A123" s="35" t="s">
        <v>56</v>
      </c>
      <c r="E123" s="40" t="s">
        <v>2280</v>
      </c>
    </row>
    <row r="124" spans="1:5" ht="369.75">
      <c r="A124" t="s">
        <v>58</v>
      </c>
      <c r="E124" s="39" t="s">
        <v>1764</v>
      </c>
    </row>
    <row r="125" spans="1:16" ht="12.75">
      <c r="A125" t="s">
        <v>49</v>
      </c>
      <c s="34" t="s">
        <v>144</v>
      </c>
      <c s="34" t="s">
        <v>2281</v>
      </c>
      <c s="35" t="s">
        <v>5</v>
      </c>
      <c s="6" t="s">
        <v>2282</v>
      </c>
      <c s="36" t="s">
        <v>52</v>
      </c>
      <c s="37">
        <v>33.864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377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153">
      <c r="A127" s="35" t="s">
        <v>56</v>
      </c>
      <c r="E127" s="40" t="s">
        <v>2283</v>
      </c>
    </row>
    <row r="128" spans="1:5" ht="267.75">
      <c r="A128" t="s">
        <v>58</v>
      </c>
      <c r="E128" s="39" t="s">
        <v>2240</v>
      </c>
    </row>
    <row r="129" spans="1:16" ht="12.75">
      <c r="A129" t="s">
        <v>49</v>
      </c>
      <c s="34" t="s">
        <v>147</v>
      </c>
      <c s="34" t="s">
        <v>2284</v>
      </c>
      <c s="35" t="s">
        <v>5</v>
      </c>
      <c s="6" t="s">
        <v>2274</v>
      </c>
      <c s="36" t="s">
        <v>93</v>
      </c>
      <c s="37">
        <v>4.05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377</v>
      </c>
      <c>
        <f>(M129*21)/100</f>
      </c>
      <c t="s">
        <v>27</v>
      </c>
    </row>
    <row r="130" spans="1:5" ht="12.75">
      <c r="A130" s="35" t="s">
        <v>54</v>
      </c>
      <c r="E130" s="39" t="s">
        <v>2285</v>
      </c>
    </row>
    <row r="131" spans="1:5" ht="12.75">
      <c r="A131" s="35" t="s">
        <v>56</v>
      </c>
      <c r="E131" s="40" t="s">
        <v>2286</v>
      </c>
    </row>
    <row r="132" spans="1:5" ht="293.25">
      <c r="A132" t="s">
        <v>58</v>
      </c>
      <c r="E132" s="39" t="s">
        <v>2276</v>
      </c>
    </row>
    <row r="133" spans="1:13" ht="12.75">
      <c r="A133" t="s">
        <v>46</v>
      </c>
      <c r="C133" s="31" t="s">
        <v>64</v>
      </c>
      <c r="E133" s="33" t="s">
        <v>1660</v>
      </c>
      <c r="J133" s="32">
        <f>0</f>
      </c>
      <c s="32">
        <f>0</f>
      </c>
      <c s="32">
        <f>0+L134+L138+L142+L146+L150+L154+L158+L162+L166+L170</f>
      </c>
      <c s="32">
        <f>0+M134+M138+M142+M146+M150+M154+M158+M162+M166+M170</f>
      </c>
    </row>
    <row r="134" spans="1:16" ht="12.75">
      <c r="A134" t="s">
        <v>49</v>
      </c>
      <c s="34" t="s">
        <v>150</v>
      </c>
      <c s="34" t="s">
        <v>2287</v>
      </c>
      <c s="35" t="s">
        <v>5</v>
      </c>
      <c s="6" t="s">
        <v>2288</v>
      </c>
      <c s="36" t="s">
        <v>52</v>
      </c>
      <c s="37">
        <v>0.136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2289</v>
      </c>
    </row>
    <row r="137" spans="1:5" ht="293.25">
      <c r="A137" t="s">
        <v>58</v>
      </c>
      <c r="E137" s="39" t="s">
        <v>2276</v>
      </c>
    </row>
    <row r="138" spans="1:16" ht="12.75">
      <c r="A138" t="s">
        <v>49</v>
      </c>
      <c s="34" t="s">
        <v>153</v>
      </c>
      <c s="34" t="s">
        <v>2290</v>
      </c>
      <c s="35" t="s">
        <v>5</v>
      </c>
      <c s="6" t="s">
        <v>2291</v>
      </c>
      <c s="36" t="s">
        <v>83</v>
      </c>
      <c s="37">
        <v>3.998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377</v>
      </c>
      <c>
        <f>(M138*21)/100</f>
      </c>
      <c t="s">
        <v>27</v>
      </c>
    </row>
    <row r="139" spans="1:5" ht="12.75">
      <c r="A139" s="35" t="s">
        <v>54</v>
      </c>
      <c r="E139" s="39" t="s">
        <v>2264</v>
      </c>
    </row>
    <row r="140" spans="1:5" ht="12.75">
      <c r="A140" s="35" t="s">
        <v>56</v>
      </c>
      <c r="E140" s="40" t="s">
        <v>2292</v>
      </c>
    </row>
    <row r="141" spans="1:5" ht="369.75">
      <c r="A141" t="s">
        <v>58</v>
      </c>
      <c r="E141" s="39" t="s">
        <v>1764</v>
      </c>
    </row>
    <row r="142" spans="1:16" ht="12.75">
      <c r="A142" t="s">
        <v>49</v>
      </c>
      <c s="34" t="s">
        <v>156</v>
      </c>
      <c s="34" t="s">
        <v>2293</v>
      </c>
      <c s="35" t="s">
        <v>5</v>
      </c>
      <c s="6" t="s">
        <v>2294</v>
      </c>
      <c s="36" t="s">
        <v>83</v>
      </c>
      <c s="37">
        <v>0.365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377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2295</v>
      </c>
    </row>
    <row r="145" spans="1:5" ht="38.25">
      <c r="A145" t="s">
        <v>58</v>
      </c>
      <c r="E145" s="39" t="s">
        <v>1899</v>
      </c>
    </row>
    <row r="146" spans="1:16" ht="12.75">
      <c r="A146" t="s">
        <v>49</v>
      </c>
      <c s="34" t="s">
        <v>159</v>
      </c>
      <c s="34" t="s">
        <v>1902</v>
      </c>
      <c s="35" t="s">
        <v>5</v>
      </c>
      <c s="6" t="s">
        <v>1903</v>
      </c>
      <c s="36" t="s">
        <v>83</v>
      </c>
      <c s="37">
        <v>390.079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377</v>
      </c>
      <c>
        <f>(M146*21)/100</f>
      </c>
      <c t="s">
        <v>27</v>
      </c>
    </row>
    <row r="147" spans="1:5" ht="12.75">
      <c r="A147" s="35" t="s">
        <v>54</v>
      </c>
      <c r="E147" s="39" t="s">
        <v>2296</v>
      </c>
    </row>
    <row r="148" spans="1:5" ht="229.5">
      <c r="A148" s="35" t="s">
        <v>56</v>
      </c>
      <c r="E148" s="40" t="s">
        <v>2297</v>
      </c>
    </row>
    <row r="149" spans="1:5" ht="369.75">
      <c r="A149" t="s">
        <v>58</v>
      </c>
      <c r="E149" s="39" t="s">
        <v>1764</v>
      </c>
    </row>
    <row r="150" spans="1:16" ht="12.75">
      <c r="A150" t="s">
        <v>49</v>
      </c>
      <c s="34" t="s">
        <v>162</v>
      </c>
      <c s="34" t="s">
        <v>2298</v>
      </c>
      <c s="35" t="s">
        <v>5</v>
      </c>
      <c s="6" t="s">
        <v>2299</v>
      </c>
      <c s="36" t="s">
        <v>83</v>
      </c>
      <c s="37">
        <v>24.461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377</v>
      </c>
      <c>
        <f>(M150*21)/100</f>
      </c>
      <c t="s">
        <v>27</v>
      </c>
    </row>
    <row r="151" spans="1:5" ht="12.75">
      <c r="A151" s="35" t="s">
        <v>54</v>
      </c>
      <c r="E151" s="39" t="s">
        <v>2300</v>
      </c>
    </row>
    <row r="152" spans="1:5" ht="38.25">
      <c r="A152" s="35" t="s">
        <v>56</v>
      </c>
      <c r="E152" s="40" t="s">
        <v>2301</v>
      </c>
    </row>
    <row r="153" spans="1:5" ht="369.75">
      <c r="A153" t="s">
        <v>58</v>
      </c>
      <c r="E153" s="39" t="s">
        <v>1764</v>
      </c>
    </row>
    <row r="154" spans="1:16" ht="12.75">
      <c r="A154" t="s">
        <v>49</v>
      </c>
      <c s="34" t="s">
        <v>165</v>
      </c>
      <c s="34" t="s">
        <v>2302</v>
      </c>
      <c s="35" t="s">
        <v>5</v>
      </c>
      <c s="6" t="s">
        <v>2303</v>
      </c>
      <c s="36" t="s">
        <v>83</v>
      </c>
      <c s="37">
        <v>2.44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377</v>
      </c>
      <c>
        <f>(M154*21)/100</f>
      </c>
      <c t="s">
        <v>27</v>
      </c>
    </row>
    <row r="155" spans="1:5" ht="12.75">
      <c r="A155" s="35" t="s">
        <v>54</v>
      </c>
      <c r="E155" s="39" t="s">
        <v>2304</v>
      </c>
    </row>
    <row r="156" spans="1:5" ht="12.75">
      <c r="A156" s="35" t="s">
        <v>56</v>
      </c>
      <c r="E156" s="40" t="s">
        <v>2305</v>
      </c>
    </row>
    <row r="157" spans="1:5" ht="369.75">
      <c r="A157" t="s">
        <v>58</v>
      </c>
      <c r="E157" s="39" t="s">
        <v>1764</v>
      </c>
    </row>
    <row r="158" spans="1:16" ht="12.75">
      <c r="A158" t="s">
        <v>49</v>
      </c>
      <c s="34" t="s">
        <v>168</v>
      </c>
      <c s="34" t="s">
        <v>2306</v>
      </c>
      <c s="35" t="s">
        <v>5</v>
      </c>
      <c s="6" t="s">
        <v>2307</v>
      </c>
      <c s="36" t="s">
        <v>83</v>
      </c>
      <c s="37">
        <v>7.739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377</v>
      </c>
      <c>
        <f>(M158*21)/100</f>
      </c>
      <c t="s">
        <v>27</v>
      </c>
    </row>
    <row r="159" spans="1:5" ht="12.75">
      <c r="A159" s="35" t="s">
        <v>54</v>
      </c>
      <c r="E159" s="39" t="s">
        <v>2308</v>
      </c>
    </row>
    <row r="160" spans="1:5" ht="12.75">
      <c r="A160" s="35" t="s">
        <v>56</v>
      </c>
      <c r="E160" s="40" t="s">
        <v>2309</v>
      </c>
    </row>
    <row r="161" spans="1:5" ht="369.75">
      <c r="A161" t="s">
        <v>58</v>
      </c>
      <c r="E161" s="39" t="s">
        <v>1764</v>
      </c>
    </row>
    <row r="162" spans="1:16" ht="12.75">
      <c r="A162" t="s">
        <v>49</v>
      </c>
      <c s="34" t="s">
        <v>171</v>
      </c>
      <c s="34" t="s">
        <v>2310</v>
      </c>
      <c s="35" t="s">
        <v>5</v>
      </c>
      <c s="6" t="s">
        <v>2311</v>
      </c>
      <c s="36" t="s">
        <v>52</v>
      </c>
      <c s="37">
        <v>0.31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377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2312</v>
      </c>
    </row>
    <row r="165" spans="1:5" ht="178.5">
      <c r="A165" t="s">
        <v>58</v>
      </c>
      <c r="E165" s="39" t="s">
        <v>2313</v>
      </c>
    </row>
    <row r="166" spans="1:16" ht="12.75">
      <c r="A166" t="s">
        <v>49</v>
      </c>
      <c s="34" t="s">
        <v>174</v>
      </c>
      <c s="34" t="s">
        <v>2314</v>
      </c>
      <c s="35" t="s">
        <v>5</v>
      </c>
      <c s="6" t="s">
        <v>2315</v>
      </c>
      <c s="36" t="s">
        <v>83</v>
      </c>
      <c s="37">
        <v>602.89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377</v>
      </c>
      <c>
        <f>(M166*21)/100</f>
      </c>
      <c t="s">
        <v>27</v>
      </c>
    </row>
    <row r="167" spans="1:5" ht="12.75">
      <c r="A167" s="35" t="s">
        <v>54</v>
      </c>
      <c r="E167" s="39" t="s">
        <v>2316</v>
      </c>
    </row>
    <row r="168" spans="1:5" ht="12.75">
      <c r="A168" s="35" t="s">
        <v>56</v>
      </c>
      <c r="E168" s="40" t="s">
        <v>2317</v>
      </c>
    </row>
    <row r="169" spans="1:5" ht="38.25">
      <c r="A169" t="s">
        <v>58</v>
      </c>
      <c r="E169" s="39" t="s">
        <v>2214</v>
      </c>
    </row>
    <row r="170" spans="1:16" ht="12.75">
      <c r="A170" t="s">
        <v>49</v>
      </c>
      <c s="34" t="s">
        <v>177</v>
      </c>
      <c s="34" t="s">
        <v>2318</v>
      </c>
      <c s="35" t="s">
        <v>5</v>
      </c>
      <c s="6" t="s">
        <v>2319</v>
      </c>
      <c s="36" t="s">
        <v>83</v>
      </c>
      <c s="37">
        <v>4.428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377</v>
      </c>
      <c>
        <f>(M170*21)/100</f>
      </c>
      <c t="s">
        <v>27</v>
      </c>
    </row>
    <row r="171" spans="1:5" ht="12.75">
      <c r="A171" s="35" t="s">
        <v>54</v>
      </c>
      <c r="E171" s="39" t="s">
        <v>2320</v>
      </c>
    </row>
    <row r="172" spans="1:5" ht="12.75">
      <c r="A172" s="35" t="s">
        <v>56</v>
      </c>
      <c r="E172" s="40" t="s">
        <v>2321</v>
      </c>
    </row>
    <row r="173" spans="1:5" ht="102">
      <c r="A173" t="s">
        <v>58</v>
      </c>
      <c r="E173" s="39" t="s">
        <v>2322</v>
      </c>
    </row>
    <row r="174" spans="1:13" ht="12.75">
      <c r="A174" t="s">
        <v>46</v>
      </c>
      <c r="C174" s="31" t="s">
        <v>67</v>
      </c>
      <c r="E174" s="33" t="s">
        <v>1322</v>
      </c>
      <c r="J174" s="32">
        <f>0</f>
      </c>
      <c s="32">
        <f>0</f>
      </c>
      <c s="32">
        <f>0+L175</f>
      </c>
      <c s="32">
        <f>0+M175</f>
      </c>
    </row>
    <row r="175" spans="1:16" ht="12.75">
      <c r="A175" t="s">
        <v>49</v>
      </c>
      <c s="34" t="s">
        <v>180</v>
      </c>
      <c s="34" t="s">
        <v>2323</v>
      </c>
      <c s="35" t="s">
        <v>5</v>
      </c>
      <c s="6" t="s">
        <v>2324</v>
      </c>
      <c s="36" t="s">
        <v>79</v>
      </c>
      <c s="37">
        <v>89.71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38.25">
      <c r="A177" s="35" t="s">
        <v>56</v>
      </c>
      <c r="E177" s="40" t="s">
        <v>2325</v>
      </c>
    </row>
    <row r="178" spans="1:5" ht="140.25">
      <c r="A178" t="s">
        <v>58</v>
      </c>
      <c r="E178" s="39" t="s">
        <v>2326</v>
      </c>
    </row>
    <row r="179" spans="1:13" ht="12.75">
      <c r="A179" t="s">
        <v>46</v>
      </c>
      <c r="C179" s="31" t="s">
        <v>70</v>
      </c>
      <c r="E179" s="33" t="s">
        <v>1765</v>
      </c>
      <c r="J179" s="32">
        <f>0</f>
      </c>
      <c s="32">
        <f>0</f>
      </c>
      <c s="32">
        <f>0+L180+L184</f>
      </c>
      <c s="32">
        <f>0+M180+M184</f>
      </c>
    </row>
    <row r="180" spans="1:16" ht="25.5">
      <c r="A180" t="s">
        <v>49</v>
      </c>
      <c s="34" t="s">
        <v>183</v>
      </c>
      <c s="34" t="s">
        <v>1766</v>
      </c>
      <c s="35" t="s">
        <v>5</v>
      </c>
      <c s="6" t="s">
        <v>1767</v>
      </c>
      <c s="36" t="s">
        <v>79</v>
      </c>
      <c s="37">
        <v>259.028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377</v>
      </c>
      <c>
        <f>(M180*21)/100</f>
      </c>
      <c t="s">
        <v>27</v>
      </c>
    </row>
    <row r="181" spans="1:5" ht="12.75">
      <c r="A181" s="35" t="s">
        <v>54</v>
      </c>
      <c r="E181" s="39" t="s">
        <v>2327</v>
      </c>
    </row>
    <row r="182" spans="1:5" ht="51">
      <c r="A182" s="35" t="s">
        <v>56</v>
      </c>
      <c r="E182" s="40" t="s">
        <v>2328</v>
      </c>
    </row>
    <row r="183" spans="1:5" ht="76.5">
      <c r="A183" t="s">
        <v>58</v>
      </c>
      <c r="E183" s="39" t="s">
        <v>1770</v>
      </c>
    </row>
    <row r="184" spans="1:16" ht="25.5">
      <c r="A184" t="s">
        <v>49</v>
      </c>
      <c s="34" t="s">
        <v>186</v>
      </c>
      <c s="34" t="s">
        <v>2329</v>
      </c>
      <c s="35" t="s">
        <v>5</v>
      </c>
      <c s="6" t="s">
        <v>2330</v>
      </c>
      <c s="36" t="s">
        <v>79</v>
      </c>
      <c s="37">
        <v>105.825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377</v>
      </c>
      <c>
        <f>(M184*21)/100</f>
      </c>
      <c t="s">
        <v>27</v>
      </c>
    </row>
    <row r="185" spans="1:5" ht="12.75">
      <c r="A185" s="35" t="s">
        <v>54</v>
      </c>
      <c r="E185" s="39" t="s">
        <v>2327</v>
      </c>
    </row>
    <row r="186" spans="1:5" ht="38.25">
      <c r="A186" s="35" t="s">
        <v>56</v>
      </c>
      <c r="E186" s="40" t="s">
        <v>2331</v>
      </c>
    </row>
    <row r="187" spans="1:5" ht="76.5">
      <c r="A187" t="s">
        <v>58</v>
      </c>
      <c r="E187" s="39" t="s">
        <v>1770</v>
      </c>
    </row>
    <row r="188" spans="1:13" ht="12.75">
      <c r="A188" t="s">
        <v>46</v>
      </c>
      <c r="C188" s="31" t="s">
        <v>73</v>
      </c>
      <c r="E188" s="33" t="s">
        <v>1690</v>
      </c>
      <c r="J188" s="32">
        <f>0</f>
      </c>
      <c s="32">
        <f>0</f>
      </c>
      <c s="32">
        <f>0+L189+L193+L197+L201+L205+L209+L213</f>
      </c>
      <c s="32">
        <f>0+M189+M193+M197+M201+M205+M209+M213</f>
      </c>
    </row>
    <row r="189" spans="1:16" ht="12.75">
      <c r="A189" t="s">
        <v>49</v>
      </c>
      <c s="34" t="s">
        <v>190</v>
      </c>
      <c s="34" t="s">
        <v>2332</v>
      </c>
      <c s="35" t="s">
        <v>5</v>
      </c>
      <c s="6" t="s">
        <v>2333</v>
      </c>
      <c s="36" t="s">
        <v>79</v>
      </c>
      <c s="37">
        <v>27.1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377</v>
      </c>
      <c>
        <f>(M189*21)/100</f>
      </c>
      <c t="s">
        <v>27</v>
      </c>
    </row>
    <row r="190" spans="1:5" ht="12.75">
      <c r="A190" s="35" t="s">
        <v>54</v>
      </c>
      <c r="E190" s="39" t="s">
        <v>5</v>
      </c>
    </row>
    <row r="191" spans="1:5" ht="12.75">
      <c r="A191" s="35" t="s">
        <v>56</v>
      </c>
      <c r="E191" s="40" t="s">
        <v>2334</v>
      </c>
    </row>
    <row r="192" spans="1:5" ht="76.5">
      <c r="A192" t="s">
        <v>58</v>
      </c>
      <c r="E192" s="39" t="s">
        <v>1770</v>
      </c>
    </row>
    <row r="193" spans="1:16" ht="12.75">
      <c r="A193" t="s">
        <v>49</v>
      </c>
      <c s="34" t="s">
        <v>193</v>
      </c>
      <c s="34" t="s">
        <v>2335</v>
      </c>
      <c s="35" t="s">
        <v>5</v>
      </c>
      <c s="6" t="s">
        <v>2336</v>
      </c>
      <c s="36" t="s">
        <v>100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377</v>
      </c>
      <c>
        <f>(M193*21)/100</f>
      </c>
      <c t="s">
        <v>27</v>
      </c>
    </row>
    <row r="194" spans="1:5" ht="12.75">
      <c r="A194" s="35" t="s">
        <v>54</v>
      </c>
      <c r="E194" s="39" t="s">
        <v>2337</v>
      </c>
    </row>
    <row r="195" spans="1:5" ht="12.75">
      <c r="A195" s="35" t="s">
        <v>56</v>
      </c>
      <c r="E195" s="40" t="s">
        <v>1752</v>
      </c>
    </row>
    <row r="196" spans="1:5" ht="153">
      <c r="A196" t="s">
        <v>58</v>
      </c>
      <c r="E196" s="39" t="s">
        <v>2338</v>
      </c>
    </row>
    <row r="197" spans="1:16" ht="12.75">
      <c r="A197" t="s">
        <v>49</v>
      </c>
      <c s="34" t="s">
        <v>196</v>
      </c>
      <c s="34" t="s">
        <v>2339</v>
      </c>
      <c s="35" t="s">
        <v>5</v>
      </c>
      <c s="6" t="s">
        <v>2340</v>
      </c>
      <c s="36" t="s">
        <v>79</v>
      </c>
      <c s="37">
        <v>120.2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377</v>
      </c>
      <c>
        <f>(M197*21)/100</f>
      </c>
      <c t="s">
        <v>27</v>
      </c>
    </row>
    <row r="198" spans="1:5" ht="12.75">
      <c r="A198" s="35" t="s">
        <v>54</v>
      </c>
      <c r="E198" s="39" t="s">
        <v>2341</v>
      </c>
    </row>
    <row r="199" spans="1:5" ht="12.75">
      <c r="A199" s="35" t="s">
        <v>56</v>
      </c>
      <c r="E199" s="40" t="s">
        <v>2342</v>
      </c>
    </row>
    <row r="200" spans="1:5" ht="38.25">
      <c r="A200" t="s">
        <v>58</v>
      </c>
      <c r="E200" s="39" t="s">
        <v>2343</v>
      </c>
    </row>
    <row r="201" spans="1:16" ht="12.75">
      <c r="A201" t="s">
        <v>49</v>
      </c>
      <c s="34" t="s">
        <v>199</v>
      </c>
      <c s="34" t="s">
        <v>2344</v>
      </c>
      <c s="35" t="s">
        <v>5</v>
      </c>
      <c s="6" t="s">
        <v>2345</v>
      </c>
      <c s="36" t="s">
        <v>79</v>
      </c>
      <c s="37">
        <v>363.824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377</v>
      </c>
      <c>
        <f>(M201*21)/100</f>
      </c>
      <c t="s">
        <v>27</v>
      </c>
    </row>
    <row r="202" spans="1:5" ht="12.75">
      <c r="A202" s="35" t="s">
        <v>54</v>
      </c>
      <c r="E202" s="39" t="s">
        <v>2346</v>
      </c>
    </row>
    <row r="203" spans="1:5" ht="51">
      <c r="A203" s="35" t="s">
        <v>56</v>
      </c>
      <c r="E203" s="40" t="s">
        <v>2347</v>
      </c>
    </row>
    <row r="204" spans="1:5" ht="38.25">
      <c r="A204" t="s">
        <v>58</v>
      </c>
      <c r="E204" s="39" t="s">
        <v>2343</v>
      </c>
    </row>
    <row r="205" spans="1:16" ht="12.75">
      <c r="A205" t="s">
        <v>49</v>
      </c>
      <c s="34" t="s">
        <v>202</v>
      </c>
      <c s="34" t="s">
        <v>2348</v>
      </c>
      <c s="35" t="s">
        <v>47</v>
      </c>
      <c s="6" t="s">
        <v>2349</v>
      </c>
      <c s="36" t="s">
        <v>79</v>
      </c>
      <c s="37">
        <v>89.71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2350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38.25">
      <c r="A207" s="35" t="s">
        <v>56</v>
      </c>
      <c r="E207" s="40" t="s">
        <v>2325</v>
      </c>
    </row>
    <row r="208" spans="1:5" ht="409.5">
      <c r="A208" t="s">
        <v>58</v>
      </c>
      <c r="E208" s="39" t="s">
        <v>2351</v>
      </c>
    </row>
    <row r="209" spans="1:16" ht="12.75">
      <c r="A209" t="s">
        <v>49</v>
      </c>
      <c s="34" t="s">
        <v>206</v>
      </c>
      <c s="34" t="s">
        <v>2348</v>
      </c>
      <c s="35" t="s">
        <v>27</v>
      </c>
      <c s="6" t="s">
        <v>2352</v>
      </c>
      <c s="36" t="s">
        <v>79</v>
      </c>
      <c s="37">
        <v>154.773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377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14.75">
      <c r="A211" s="35" t="s">
        <v>56</v>
      </c>
      <c r="E211" s="40" t="s">
        <v>2353</v>
      </c>
    </row>
    <row r="212" spans="1:5" ht="409.5">
      <c r="A212" t="s">
        <v>58</v>
      </c>
      <c r="E212" s="39" t="s">
        <v>2354</v>
      </c>
    </row>
    <row r="213" spans="1:16" ht="12.75">
      <c r="A213" t="s">
        <v>49</v>
      </c>
      <c s="34" t="s">
        <v>209</v>
      </c>
      <c s="34" t="s">
        <v>2348</v>
      </c>
      <c s="35" t="s">
        <v>26</v>
      </c>
      <c s="6" t="s">
        <v>2355</v>
      </c>
      <c s="36" t="s">
        <v>79</v>
      </c>
      <c s="37">
        <v>528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2350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12.75">
      <c r="A215" s="35" t="s">
        <v>56</v>
      </c>
      <c r="E215" s="40" t="s">
        <v>2356</v>
      </c>
    </row>
    <row r="216" spans="1:5" ht="409.5">
      <c r="A216" t="s">
        <v>58</v>
      </c>
      <c r="E216" s="39" t="s">
        <v>2357</v>
      </c>
    </row>
    <row r="217" spans="1:13" ht="12.75">
      <c r="A217" t="s">
        <v>46</v>
      </c>
      <c r="C217" s="31" t="s">
        <v>76</v>
      </c>
      <c r="E217" s="33" t="s">
        <v>1694</v>
      </c>
      <c r="J217" s="32">
        <f>0</f>
      </c>
      <c s="32">
        <f>0</f>
      </c>
      <c s="32">
        <f>0+L218+L222+L226+L230+L234+L238</f>
      </c>
      <c s="32">
        <f>0+M218+M222+M226+M230+M234+M238</f>
      </c>
    </row>
    <row r="218" spans="1:16" ht="12.75">
      <c r="A218" t="s">
        <v>49</v>
      </c>
      <c s="34" t="s">
        <v>212</v>
      </c>
      <c s="34" t="s">
        <v>2358</v>
      </c>
      <c s="35" t="s">
        <v>5</v>
      </c>
      <c s="6" t="s">
        <v>2359</v>
      </c>
      <c s="36" t="s">
        <v>93</v>
      </c>
      <c s="37">
        <v>5.15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377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56</v>
      </c>
      <c r="E220" s="40" t="s">
        <v>2360</v>
      </c>
    </row>
    <row r="221" spans="1:5" ht="255">
      <c r="A221" t="s">
        <v>58</v>
      </c>
      <c r="E221" s="39" t="s">
        <v>2361</v>
      </c>
    </row>
    <row r="222" spans="1:16" ht="12.75">
      <c r="A222" t="s">
        <v>49</v>
      </c>
      <c s="34" t="s">
        <v>215</v>
      </c>
      <c s="34" t="s">
        <v>2362</v>
      </c>
      <c s="35" t="s">
        <v>5</v>
      </c>
      <c s="6" t="s">
        <v>2363</v>
      </c>
      <c s="36" t="s">
        <v>93</v>
      </c>
      <c s="37">
        <v>7.4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377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38.25">
      <c r="A224" s="35" t="s">
        <v>56</v>
      </c>
      <c r="E224" s="40" t="s">
        <v>2364</v>
      </c>
    </row>
    <row r="225" spans="1:5" ht="255">
      <c r="A225" t="s">
        <v>58</v>
      </c>
      <c r="E225" s="39" t="s">
        <v>2361</v>
      </c>
    </row>
    <row r="226" spans="1:16" ht="12.75">
      <c r="A226" t="s">
        <v>49</v>
      </c>
      <c s="34" t="s">
        <v>218</v>
      </c>
      <c s="34" t="s">
        <v>2365</v>
      </c>
      <c s="35" t="s">
        <v>5</v>
      </c>
      <c s="6" t="s">
        <v>2366</v>
      </c>
      <c s="36" t="s">
        <v>93</v>
      </c>
      <c s="37">
        <v>58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377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56</v>
      </c>
      <c r="E228" s="40" t="s">
        <v>2367</v>
      </c>
    </row>
    <row r="229" spans="1:5" ht="242.25">
      <c r="A229" t="s">
        <v>58</v>
      </c>
      <c r="E229" s="39" t="s">
        <v>2368</v>
      </c>
    </row>
    <row r="230" spans="1:16" ht="12.75">
      <c r="A230" t="s">
        <v>49</v>
      </c>
      <c s="34" t="s">
        <v>221</v>
      </c>
      <c s="34" t="s">
        <v>1701</v>
      </c>
      <c s="35" t="s">
        <v>5</v>
      </c>
      <c s="6" t="s">
        <v>1702</v>
      </c>
      <c s="36" t="s">
        <v>100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377</v>
      </c>
      <c>
        <f>(M230*21)/100</f>
      </c>
      <c t="s">
        <v>27</v>
      </c>
    </row>
    <row r="231" spans="1:5" ht="12.75">
      <c r="A231" s="35" t="s">
        <v>54</v>
      </c>
      <c r="E231" s="39" t="s">
        <v>2369</v>
      </c>
    </row>
    <row r="232" spans="1:5" ht="12.75">
      <c r="A232" s="35" t="s">
        <v>56</v>
      </c>
      <c r="E232" s="40" t="s">
        <v>1786</v>
      </c>
    </row>
    <row r="233" spans="1:5" ht="89.25">
      <c r="A233" t="s">
        <v>58</v>
      </c>
      <c r="E233" s="39" t="s">
        <v>2370</v>
      </c>
    </row>
    <row r="234" spans="1:16" ht="12.75">
      <c r="A234" t="s">
        <v>49</v>
      </c>
      <c s="34" t="s">
        <v>224</v>
      </c>
      <c s="34" t="s">
        <v>1783</v>
      </c>
      <c s="35" t="s">
        <v>5</v>
      </c>
      <c s="6" t="s">
        <v>1784</v>
      </c>
      <c s="36" t="s">
        <v>100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377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1752</v>
      </c>
    </row>
    <row r="237" spans="1:5" ht="12.75">
      <c r="A237" t="s">
        <v>58</v>
      </c>
      <c r="E237" s="39" t="s">
        <v>1787</v>
      </c>
    </row>
    <row r="238" spans="1:16" ht="12.75">
      <c r="A238" t="s">
        <v>49</v>
      </c>
      <c s="34" t="s">
        <v>227</v>
      </c>
      <c s="34" t="s">
        <v>2371</v>
      </c>
      <c s="35" t="s">
        <v>5</v>
      </c>
      <c s="6" t="s">
        <v>2372</v>
      </c>
      <c s="36" t="s">
        <v>93</v>
      </c>
      <c s="37">
        <v>5.15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377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2373</v>
      </c>
    </row>
    <row r="241" spans="1:5" ht="51">
      <c r="A241" t="s">
        <v>58</v>
      </c>
      <c r="E241" s="39" t="s">
        <v>1975</v>
      </c>
    </row>
    <row r="242" spans="1:13" ht="12.75">
      <c r="A242" t="s">
        <v>46</v>
      </c>
      <c r="C242" s="31" t="s">
        <v>80</v>
      </c>
      <c r="E242" s="33" t="s">
        <v>1788</v>
      </c>
      <c r="J242" s="32">
        <f>0</f>
      </c>
      <c s="32">
        <f>0</f>
      </c>
      <c s="32">
        <f>0+L243+L247+L251+L255+L259+L263+L267+L271+L275+L279+L283+L287+L291+L295+L299+L303+L307+L311</f>
      </c>
      <c s="32">
        <f>0+M243+M247+M251+M255+M259+M263+M267+M271+M275+M279+M283+M287+M291+M295+M299+M303+M307+M311</f>
      </c>
    </row>
    <row r="243" spans="1:16" ht="12.75">
      <c r="A243" t="s">
        <v>49</v>
      </c>
      <c s="34" t="s">
        <v>230</v>
      </c>
      <c s="34" t="s">
        <v>2374</v>
      </c>
      <c s="35" t="s">
        <v>5</v>
      </c>
      <c s="6" t="s">
        <v>2375</v>
      </c>
      <c s="36" t="s">
        <v>93</v>
      </c>
      <c s="37">
        <v>31.4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2376</v>
      </c>
    </row>
    <row r="245" spans="1:5" ht="12.75">
      <c r="A245" s="35" t="s">
        <v>56</v>
      </c>
      <c r="E245" s="40" t="s">
        <v>2377</v>
      </c>
    </row>
    <row r="246" spans="1:5" ht="25.5">
      <c r="A246" t="s">
        <v>58</v>
      </c>
      <c r="E246" s="39" t="s">
        <v>2378</v>
      </c>
    </row>
    <row r="247" spans="1:16" ht="12.75">
      <c r="A247" t="s">
        <v>49</v>
      </c>
      <c s="34" t="s">
        <v>233</v>
      </c>
      <c s="34" t="s">
        <v>2379</v>
      </c>
      <c s="35" t="s">
        <v>5</v>
      </c>
      <c s="6" t="s">
        <v>2380</v>
      </c>
      <c s="36" t="s">
        <v>93</v>
      </c>
      <c s="37">
        <v>11.2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38.25">
      <c r="A249" s="35" t="s">
        <v>56</v>
      </c>
      <c r="E249" s="40" t="s">
        <v>2381</v>
      </c>
    </row>
    <row r="250" spans="1:5" ht="25.5">
      <c r="A250" t="s">
        <v>58</v>
      </c>
      <c r="E250" s="39" t="s">
        <v>2378</v>
      </c>
    </row>
    <row r="251" spans="1:16" ht="12.75">
      <c r="A251" t="s">
        <v>49</v>
      </c>
      <c s="34" t="s">
        <v>236</v>
      </c>
      <c s="34" t="s">
        <v>2382</v>
      </c>
      <c s="35" t="s">
        <v>5</v>
      </c>
      <c s="6" t="s">
        <v>2383</v>
      </c>
      <c s="36" t="s">
        <v>79</v>
      </c>
      <c s="37">
        <v>21.534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63.75">
      <c r="A253" s="35" t="s">
        <v>56</v>
      </c>
      <c r="E253" s="40" t="s">
        <v>2384</v>
      </c>
    </row>
    <row r="254" spans="1:5" ht="25.5">
      <c r="A254" t="s">
        <v>58</v>
      </c>
      <c r="E254" s="39" t="s">
        <v>2385</v>
      </c>
    </row>
    <row r="255" spans="1:16" ht="25.5">
      <c r="A255" t="s">
        <v>49</v>
      </c>
      <c s="34" t="s">
        <v>239</v>
      </c>
      <c s="34" t="s">
        <v>2386</v>
      </c>
      <c s="35" t="s">
        <v>5</v>
      </c>
      <c s="6" t="s">
        <v>2387</v>
      </c>
      <c s="36" t="s">
        <v>93</v>
      </c>
      <c s="37">
        <v>69.1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76.5">
      <c r="A257" s="35" t="s">
        <v>56</v>
      </c>
      <c r="E257" s="40" t="s">
        <v>2388</v>
      </c>
    </row>
    <row r="258" spans="1:5" ht="38.25">
      <c r="A258" t="s">
        <v>58</v>
      </c>
      <c r="E258" s="39" t="s">
        <v>2389</v>
      </c>
    </row>
    <row r="259" spans="1:16" ht="12.75">
      <c r="A259" t="s">
        <v>49</v>
      </c>
      <c s="34" t="s">
        <v>242</v>
      </c>
      <c s="34" t="s">
        <v>2390</v>
      </c>
      <c s="35" t="s">
        <v>47</v>
      </c>
      <c s="6" t="s">
        <v>2391</v>
      </c>
      <c s="36" t="s">
        <v>93</v>
      </c>
      <c s="37">
        <v>19.2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2392</v>
      </c>
    </row>
    <row r="261" spans="1:5" ht="51">
      <c r="A261" s="35" t="s">
        <v>56</v>
      </c>
      <c r="E261" s="40" t="s">
        <v>2393</v>
      </c>
    </row>
    <row r="262" spans="1:5" ht="25.5">
      <c r="A262" t="s">
        <v>58</v>
      </c>
      <c r="E262" s="39" t="s">
        <v>2385</v>
      </c>
    </row>
    <row r="263" spans="1:16" ht="12.75">
      <c r="A263" t="s">
        <v>49</v>
      </c>
      <c s="34" t="s">
        <v>245</v>
      </c>
      <c s="34" t="s">
        <v>2390</v>
      </c>
      <c s="35" t="s">
        <v>27</v>
      </c>
      <c s="6" t="s">
        <v>2391</v>
      </c>
      <c s="36" t="s">
        <v>93</v>
      </c>
      <c s="37">
        <v>87.72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2394</v>
      </c>
    </row>
    <row r="265" spans="1:5" ht="63.75">
      <c r="A265" s="35" t="s">
        <v>56</v>
      </c>
      <c r="E265" s="40" t="s">
        <v>2395</v>
      </c>
    </row>
    <row r="266" spans="1:5" ht="25.5">
      <c r="A266" t="s">
        <v>58</v>
      </c>
      <c r="E266" s="39" t="s">
        <v>2385</v>
      </c>
    </row>
    <row r="267" spans="1:16" ht="12.75">
      <c r="A267" t="s">
        <v>49</v>
      </c>
      <c s="34" t="s">
        <v>248</v>
      </c>
      <c s="34" t="s">
        <v>2396</v>
      </c>
      <c s="35" t="s">
        <v>5</v>
      </c>
      <c s="6" t="s">
        <v>2397</v>
      </c>
      <c s="36" t="s">
        <v>93</v>
      </c>
      <c s="37">
        <v>38.125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2398</v>
      </c>
    </row>
    <row r="269" spans="1:5" ht="12.75">
      <c r="A269" s="35" t="s">
        <v>56</v>
      </c>
      <c r="E269" s="40" t="s">
        <v>2399</v>
      </c>
    </row>
    <row r="270" spans="1:5" ht="76.5">
      <c r="A270" t="s">
        <v>58</v>
      </c>
      <c r="E270" s="39" t="s">
        <v>2400</v>
      </c>
    </row>
    <row r="271" spans="1:16" ht="12.75">
      <c r="A271" t="s">
        <v>49</v>
      </c>
      <c s="34" t="s">
        <v>251</v>
      </c>
      <c s="34" t="s">
        <v>2401</v>
      </c>
      <c s="35" t="s">
        <v>47</v>
      </c>
      <c s="6" t="s">
        <v>2402</v>
      </c>
      <c s="36" t="s">
        <v>1994</v>
      </c>
      <c s="37">
        <v>52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2403</v>
      </c>
    </row>
    <row r="273" spans="1:5" ht="12.75">
      <c r="A273" s="35" t="s">
        <v>56</v>
      </c>
      <c r="E273" s="40" t="s">
        <v>2404</v>
      </c>
    </row>
    <row r="274" spans="1:5" ht="357">
      <c r="A274" t="s">
        <v>58</v>
      </c>
      <c r="E274" s="39" t="s">
        <v>2405</v>
      </c>
    </row>
    <row r="275" spans="1:16" ht="12.75">
      <c r="A275" t="s">
        <v>49</v>
      </c>
      <c s="34" t="s">
        <v>254</v>
      </c>
      <c s="34" t="s">
        <v>2401</v>
      </c>
      <c s="35" t="s">
        <v>27</v>
      </c>
      <c s="6" t="s">
        <v>2402</v>
      </c>
      <c s="36" t="s">
        <v>1994</v>
      </c>
      <c s="37">
        <v>101.484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2406</v>
      </c>
    </row>
    <row r="277" spans="1:5" ht="12.75">
      <c r="A277" s="35" t="s">
        <v>56</v>
      </c>
      <c r="E277" s="40" t="s">
        <v>2407</v>
      </c>
    </row>
    <row r="278" spans="1:5" ht="357">
      <c r="A278" t="s">
        <v>58</v>
      </c>
      <c r="E278" s="39" t="s">
        <v>2405</v>
      </c>
    </row>
    <row r="279" spans="1:16" ht="12.75">
      <c r="A279" t="s">
        <v>49</v>
      </c>
      <c s="34" t="s">
        <v>257</v>
      </c>
      <c s="34" t="s">
        <v>2408</v>
      </c>
      <c s="35" t="s">
        <v>5</v>
      </c>
      <c s="6" t="s">
        <v>2409</v>
      </c>
      <c s="36" t="s">
        <v>79</v>
      </c>
      <c s="37">
        <v>364.853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2410</v>
      </c>
    </row>
    <row r="281" spans="1:5" ht="51">
      <c r="A281" s="35" t="s">
        <v>56</v>
      </c>
      <c r="E281" s="40" t="s">
        <v>2411</v>
      </c>
    </row>
    <row r="282" spans="1:5" ht="25.5">
      <c r="A282" t="s">
        <v>58</v>
      </c>
      <c r="E282" s="39" t="s">
        <v>1797</v>
      </c>
    </row>
    <row r="283" spans="1:16" ht="12.75">
      <c r="A283" t="s">
        <v>49</v>
      </c>
      <c s="34" t="s">
        <v>260</v>
      </c>
      <c s="34" t="s">
        <v>2412</v>
      </c>
      <c s="35" t="s">
        <v>5</v>
      </c>
      <c s="6" t="s">
        <v>2413</v>
      </c>
      <c s="36" t="s">
        <v>83</v>
      </c>
      <c s="37">
        <v>22.017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377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38.25">
      <c r="A285" s="35" t="s">
        <v>56</v>
      </c>
      <c r="E285" s="40" t="s">
        <v>2414</v>
      </c>
    </row>
    <row r="286" spans="1:5" ht="76.5">
      <c r="A286" t="s">
        <v>58</v>
      </c>
      <c r="E286" s="39" t="s">
        <v>1814</v>
      </c>
    </row>
    <row r="287" spans="1:16" ht="12.75">
      <c r="A287" t="s">
        <v>49</v>
      </c>
      <c s="34" t="s">
        <v>263</v>
      </c>
      <c s="34" t="s">
        <v>2415</v>
      </c>
      <c s="35" t="s">
        <v>5</v>
      </c>
      <c s="6" t="s">
        <v>2416</v>
      </c>
      <c s="36" t="s">
        <v>83</v>
      </c>
      <c s="37">
        <v>84.891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377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7.5">
      <c r="A289" s="35" t="s">
        <v>56</v>
      </c>
      <c r="E289" s="40" t="s">
        <v>2417</v>
      </c>
    </row>
    <row r="290" spans="1:5" ht="76.5">
      <c r="A290" t="s">
        <v>58</v>
      </c>
      <c r="E290" s="39" t="s">
        <v>1814</v>
      </c>
    </row>
    <row r="291" spans="1:16" ht="12.75">
      <c r="A291" t="s">
        <v>49</v>
      </c>
      <c s="34" t="s">
        <v>266</v>
      </c>
      <c s="34" t="s">
        <v>2418</v>
      </c>
      <c s="35" t="s">
        <v>5</v>
      </c>
      <c s="6" t="s">
        <v>2419</v>
      </c>
      <c s="36" t="s">
        <v>52</v>
      </c>
      <c s="37">
        <v>0.065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2420</v>
      </c>
    </row>
    <row r="294" spans="1:5" ht="76.5">
      <c r="A294" t="s">
        <v>58</v>
      </c>
      <c r="E294" s="39" t="s">
        <v>1814</v>
      </c>
    </row>
    <row r="295" spans="1:16" ht="12.75">
      <c r="A295" t="s">
        <v>49</v>
      </c>
      <c s="34" t="s">
        <v>269</v>
      </c>
      <c s="34" t="s">
        <v>2421</v>
      </c>
      <c s="35" t="s">
        <v>5</v>
      </c>
      <c s="6" t="s">
        <v>2422</v>
      </c>
      <c s="36" t="s">
        <v>79</v>
      </c>
      <c s="37">
        <v>225.643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38.25">
      <c r="A297" s="35" t="s">
        <v>56</v>
      </c>
      <c r="E297" s="40" t="s">
        <v>2423</v>
      </c>
    </row>
    <row r="298" spans="1:5" ht="89.25">
      <c r="A298" t="s">
        <v>58</v>
      </c>
      <c r="E298" s="39" t="s">
        <v>2424</v>
      </c>
    </row>
    <row r="299" spans="1:16" ht="12.75">
      <c r="A299" t="s">
        <v>49</v>
      </c>
      <c s="34" t="s">
        <v>272</v>
      </c>
      <c s="34" t="s">
        <v>2425</v>
      </c>
      <c s="35" t="s">
        <v>5</v>
      </c>
      <c s="6" t="s">
        <v>2426</v>
      </c>
      <c s="36" t="s">
        <v>83</v>
      </c>
      <c s="37">
        <v>3.4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2427</v>
      </c>
    </row>
    <row r="301" spans="1:5" ht="12.75">
      <c r="A301" s="35" t="s">
        <v>56</v>
      </c>
      <c r="E301" s="40" t="s">
        <v>2428</v>
      </c>
    </row>
    <row r="302" spans="1:5" ht="89.25">
      <c r="A302" t="s">
        <v>58</v>
      </c>
      <c r="E302" s="39" t="s">
        <v>2424</v>
      </c>
    </row>
    <row r="303" spans="1:16" ht="12.75">
      <c r="A303" t="s">
        <v>49</v>
      </c>
      <c s="34" t="s">
        <v>275</v>
      </c>
      <c s="34" t="s">
        <v>2429</v>
      </c>
      <c s="35" t="s">
        <v>5</v>
      </c>
      <c s="6" t="s">
        <v>2430</v>
      </c>
      <c s="36" t="s">
        <v>79</v>
      </c>
      <c s="37">
        <v>364.853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51">
      <c r="A305" s="35" t="s">
        <v>56</v>
      </c>
      <c r="E305" s="40" t="s">
        <v>2411</v>
      </c>
    </row>
    <row r="306" spans="1:5" ht="89.25">
      <c r="A306" t="s">
        <v>58</v>
      </c>
      <c r="E306" s="39" t="s">
        <v>2424</v>
      </c>
    </row>
    <row r="307" spans="1:16" ht="12.75">
      <c r="A307" t="s">
        <v>49</v>
      </c>
      <c s="34" t="s">
        <v>278</v>
      </c>
      <c s="34" t="s">
        <v>2431</v>
      </c>
      <c s="35" t="s">
        <v>5</v>
      </c>
      <c s="6" t="s">
        <v>2432</v>
      </c>
      <c s="36" t="s">
        <v>100</v>
      </c>
      <c s="37">
        <v>2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377</v>
      </c>
      <c>
        <f>(M307*21)/100</f>
      </c>
      <c t="s">
        <v>27</v>
      </c>
    </row>
    <row r="308" spans="1:5" ht="12.75">
      <c r="A308" s="35" t="s">
        <v>54</v>
      </c>
      <c r="E308" s="39" t="s">
        <v>2433</v>
      </c>
    </row>
    <row r="309" spans="1:5" ht="12.75">
      <c r="A309" s="35" t="s">
        <v>56</v>
      </c>
      <c r="E309" s="40" t="s">
        <v>1786</v>
      </c>
    </row>
    <row r="310" spans="1:5" ht="12.75">
      <c r="A310" t="s">
        <v>58</v>
      </c>
      <c r="E310" s="39" t="s">
        <v>5</v>
      </c>
    </row>
    <row r="311" spans="1:16" ht="12.75">
      <c r="A311" t="s">
        <v>49</v>
      </c>
      <c s="34" t="s">
        <v>281</v>
      </c>
      <c s="34" t="s">
        <v>2434</v>
      </c>
      <c s="35" t="s">
        <v>5</v>
      </c>
      <c s="6" t="s">
        <v>2435</v>
      </c>
      <c s="36" t="s">
        <v>100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51">
      <c r="A312" s="35" t="s">
        <v>54</v>
      </c>
      <c r="E312" s="39" t="s">
        <v>2436</v>
      </c>
    </row>
    <row r="313" spans="1:5" ht="12.75">
      <c r="A313" s="35" t="s">
        <v>56</v>
      </c>
      <c r="E313" s="40" t="s">
        <v>1786</v>
      </c>
    </row>
    <row r="314" spans="1:5" ht="267.75">
      <c r="A314" t="s">
        <v>58</v>
      </c>
      <c r="E314" s="39" t="s">
        <v>2437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2180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2180</v>
      </c>
      <c r="E4" s="26" t="s">
        <v>2181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COUNTIFS(L8:L513,"=0",A8:A513,"P")+COUNTIFS(L8:L513,"",A8:A513,"P")+SUM(Q8:Q513)</f>
      </c>
    </row>
    <row r="8" spans="1:13" ht="12.75">
      <c r="A8" t="s">
        <v>44</v>
      </c>
      <c r="C8" s="28" t="s">
        <v>2440</v>
      </c>
      <c r="E8" s="30" t="s">
        <v>2439</v>
      </c>
      <c r="J8" s="29">
        <f>0+J9+J26+J55+J80+J101+J114+J123+J136+J157+J170+J191+J204+J209+J214+J231+J260+J285+J306+J319+J328+J341+J362+J375+J396+J409+J414+J419+J436+J461+J478+J495+J500</f>
      </c>
      <c s="29">
        <f>0+K9+K26+K55+K80+K101+K114+K123+K136+K157+K170+K191+K204+K209+K214+K231+K260+K285+K306+K319+K328+K341+K362+K375+K396+K409+K414+K419+K436+K461+K478+K495+K500</f>
      </c>
      <c s="29">
        <f>0+L9+L26+L55+L80+L101+L114+L123+L136+L157+L170+L191+L204+L209+L214+L231+L260+L285+L306+L319+L328+L341+L362+L375+L396+L409+L414+L419+L436+L461+L478+L495+L500</f>
      </c>
      <c s="29">
        <f>0+M9+M26+M55+M80+M101+M114+M123+M136+M157+M170+M191+M204+M209+M214+M231+M260+M285+M306+M319+M328+M341+M362+M375+M396+M409+M414+M419+M436+M461+M478+M495+M500</f>
      </c>
    </row>
    <row r="9" spans="1:13" ht="12.75">
      <c r="A9" t="s">
        <v>46</v>
      </c>
      <c r="C9" s="31" t="s">
        <v>2441</v>
      </c>
      <c r="E9" s="33" t="s">
        <v>2442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2443</v>
      </c>
      <c s="35" t="s">
        <v>2444</v>
      </c>
      <c s="6" t="s">
        <v>2445</v>
      </c>
      <c s="36" t="s">
        <v>100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2446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1304</v>
      </c>
    </row>
    <row r="14" spans="1:16" ht="12.75">
      <c r="A14" t="s">
        <v>49</v>
      </c>
      <c s="34" t="s">
        <v>27</v>
      </c>
      <c s="34" t="s">
        <v>2447</v>
      </c>
      <c s="35" t="s">
        <v>2444</v>
      </c>
      <c s="6" t="s">
        <v>2448</v>
      </c>
      <c s="36" t="s">
        <v>100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2446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1304</v>
      </c>
    </row>
    <row r="18" spans="1:16" ht="12.75">
      <c r="A18" t="s">
        <v>49</v>
      </c>
      <c s="34" t="s">
        <v>26</v>
      </c>
      <c s="34" t="s">
        <v>2449</v>
      </c>
      <c s="35" t="s">
        <v>2444</v>
      </c>
      <c s="6" t="s">
        <v>2450</v>
      </c>
      <c s="36" t="s">
        <v>100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2446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1304</v>
      </c>
    </row>
    <row r="22" spans="1:16" ht="25.5">
      <c r="A22" t="s">
        <v>49</v>
      </c>
      <c s="34" t="s">
        <v>64</v>
      </c>
      <c s="34" t="s">
        <v>2451</v>
      </c>
      <c s="35" t="s">
        <v>2444</v>
      </c>
      <c s="6" t="s">
        <v>2452</v>
      </c>
      <c s="36" t="s">
        <v>79</v>
      </c>
      <c s="37">
        <v>39.976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2446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2453</v>
      </c>
    </row>
    <row r="25" spans="1:5" ht="12.75">
      <c r="A25" t="s">
        <v>58</v>
      </c>
      <c r="E25" s="39" t="s">
        <v>1304</v>
      </c>
    </row>
    <row r="26" spans="1:13" ht="12.75">
      <c r="A26" t="s">
        <v>46</v>
      </c>
      <c r="C26" s="31" t="s">
        <v>2454</v>
      </c>
      <c r="E26" s="33" t="s">
        <v>1660</v>
      </c>
      <c r="J26" s="32">
        <f>0</f>
      </c>
      <c s="32">
        <f>0</f>
      </c>
      <c s="32">
        <f>0+L27+L31+L35+L39+L43+L47+L51</f>
      </c>
      <c s="32">
        <f>0+M27+M31+M35+M39+M43+M47+M51</f>
      </c>
    </row>
    <row r="27" spans="1:16" ht="25.5">
      <c r="A27" t="s">
        <v>49</v>
      </c>
      <c s="34" t="s">
        <v>67</v>
      </c>
      <c s="34" t="s">
        <v>2455</v>
      </c>
      <c s="35" t="s">
        <v>2444</v>
      </c>
      <c s="6" t="s">
        <v>2456</v>
      </c>
      <c s="36" t="s">
        <v>83</v>
      </c>
      <c s="37">
        <v>1.093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2446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2457</v>
      </c>
    </row>
    <row r="30" spans="1:5" ht="12.75">
      <c r="A30" t="s">
        <v>58</v>
      </c>
      <c r="E30" s="39" t="s">
        <v>1304</v>
      </c>
    </row>
    <row r="31" spans="1:16" ht="25.5">
      <c r="A31" t="s">
        <v>49</v>
      </c>
      <c s="34" t="s">
        <v>70</v>
      </c>
      <c s="34" t="s">
        <v>2458</v>
      </c>
      <c s="35" t="s">
        <v>2444</v>
      </c>
      <c s="6" t="s">
        <v>2459</v>
      </c>
      <c s="36" t="s">
        <v>79</v>
      </c>
      <c s="37">
        <v>6.01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2446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56</v>
      </c>
      <c r="E33" s="40" t="s">
        <v>2460</v>
      </c>
    </row>
    <row r="34" spans="1:5" ht="12.75">
      <c r="A34" t="s">
        <v>58</v>
      </c>
      <c r="E34" s="39" t="s">
        <v>1304</v>
      </c>
    </row>
    <row r="35" spans="1:16" ht="25.5">
      <c r="A35" t="s">
        <v>49</v>
      </c>
      <c s="34" t="s">
        <v>73</v>
      </c>
      <c s="34" t="s">
        <v>2461</v>
      </c>
      <c s="35" t="s">
        <v>2444</v>
      </c>
      <c s="6" t="s">
        <v>2462</v>
      </c>
      <c s="36" t="s">
        <v>79</v>
      </c>
      <c s="37">
        <v>6.01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2446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1304</v>
      </c>
    </row>
    <row r="39" spans="1:16" ht="25.5">
      <c r="A39" t="s">
        <v>49</v>
      </c>
      <c s="34" t="s">
        <v>76</v>
      </c>
      <c s="34" t="s">
        <v>2463</v>
      </c>
      <c s="35" t="s">
        <v>2444</v>
      </c>
      <c s="6" t="s">
        <v>2464</v>
      </c>
      <c s="36" t="s">
        <v>79</v>
      </c>
      <c s="37">
        <v>4.375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2446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2465</v>
      </c>
    </row>
    <row r="42" spans="1:5" ht="12.75">
      <c r="A42" t="s">
        <v>58</v>
      </c>
      <c r="E42" s="39" t="s">
        <v>1304</v>
      </c>
    </row>
    <row r="43" spans="1:16" ht="25.5">
      <c r="A43" t="s">
        <v>49</v>
      </c>
      <c s="34" t="s">
        <v>80</v>
      </c>
      <c s="34" t="s">
        <v>2466</v>
      </c>
      <c s="35" t="s">
        <v>2444</v>
      </c>
      <c s="6" t="s">
        <v>2467</v>
      </c>
      <c s="36" t="s">
        <v>79</v>
      </c>
      <c s="37">
        <v>4.375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2446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1304</v>
      </c>
    </row>
    <row r="47" spans="1:16" ht="25.5">
      <c r="A47" t="s">
        <v>49</v>
      </c>
      <c s="34" t="s">
        <v>84</v>
      </c>
      <c s="34" t="s">
        <v>2468</v>
      </c>
      <c s="35" t="s">
        <v>2444</v>
      </c>
      <c s="6" t="s">
        <v>2469</v>
      </c>
      <c s="36" t="s">
        <v>52</v>
      </c>
      <c s="37">
        <v>0.09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2446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56</v>
      </c>
      <c r="E49" s="40" t="s">
        <v>2470</v>
      </c>
    </row>
    <row r="50" spans="1:5" ht="12.75">
      <c r="A50" t="s">
        <v>58</v>
      </c>
      <c r="E50" s="39" t="s">
        <v>1304</v>
      </c>
    </row>
    <row r="51" spans="1:16" ht="25.5">
      <c r="A51" t="s">
        <v>49</v>
      </c>
      <c s="34" t="s">
        <v>87</v>
      </c>
      <c s="34" t="s">
        <v>2471</v>
      </c>
      <c s="35" t="s">
        <v>2444</v>
      </c>
      <c s="6" t="s">
        <v>2469</v>
      </c>
      <c s="36" t="s">
        <v>52</v>
      </c>
      <c s="37">
        <v>0.065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2446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2472</v>
      </c>
    </row>
    <row r="54" spans="1:5" ht="12.75">
      <c r="A54" t="s">
        <v>58</v>
      </c>
      <c r="E54" s="39" t="s">
        <v>1304</v>
      </c>
    </row>
    <row r="55" spans="1:13" ht="12.75">
      <c r="A55" t="s">
        <v>46</v>
      </c>
      <c r="C55" s="31" t="s">
        <v>2473</v>
      </c>
      <c r="E55" s="33" t="s">
        <v>2474</v>
      </c>
      <c r="J55" s="32">
        <f>0</f>
      </c>
      <c s="32">
        <f>0</f>
      </c>
      <c s="32">
        <f>0+L56+L60+L64+L68+L72+L76</f>
      </c>
      <c s="32">
        <f>0+M56+M60+M64+M68+M72+M76</f>
      </c>
    </row>
    <row r="56" spans="1:16" ht="25.5">
      <c r="A56" t="s">
        <v>49</v>
      </c>
      <c s="34" t="s">
        <v>90</v>
      </c>
      <c s="34" t="s">
        <v>2475</v>
      </c>
      <c s="35" t="s">
        <v>2444</v>
      </c>
      <c s="6" t="s">
        <v>2476</v>
      </c>
      <c s="36" t="s">
        <v>79</v>
      </c>
      <c s="37">
        <v>4.375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2446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2477</v>
      </c>
    </row>
    <row r="59" spans="1:5" ht="12.75">
      <c r="A59" t="s">
        <v>58</v>
      </c>
      <c r="E59" s="39" t="s">
        <v>1304</v>
      </c>
    </row>
    <row r="60" spans="1:16" ht="25.5">
      <c r="A60" t="s">
        <v>49</v>
      </c>
      <c s="34" t="s">
        <v>94</v>
      </c>
      <c s="34" t="s">
        <v>2478</v>
      </c>
      <c s="35" t="s">
        <v>2444</v>
      </c>
      <c s="6" t="s">
        <v>2479</v>
      </c>
      <c s="36" t="s">
        <v>79</v>
      </c>
      <c s="37">
        <v>30.871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2446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2480</v>
      </c>
    </row>
    <row r="63" spans="1:5" ht="12.75">
      <c r="A63" t="s">
        <v>58</v>
      </c>
      <c r="E63" s="39" t="s">
        <v>1304</v>
      </c>
    </row>
    <row r="64" spans="1:16" ht="25.5">
      <c r="A64" t="s">
        <v>49</v>
      </c>
      <c s="34" t="s">
        <v>97</v>
      </c>
      <c s="34" t="s">
        <v>2481</v>
      </c>
      <c s="35" t="s">
        <v>2444</v>
      </c>
      <c s="6" t="s">
        <v>2482</v>
      </c>
      <c s="36" t="s">
        <v>79</v>
      </c>
      <c s="37">
        <v>45.801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2446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56</v>
      </c>
      <c r="E66" s="40" t="s">
        <v>2483</v>
      </c>
    </row>
    <row r="67" spans="1:5" ht="12.75">
      <c r="A67" t="s">
        <v>58</v>
      </c>
      <c r="E67" s="39" t="s">
        <v>1304</v>
      </c>
    </row>
    <row r="68" spans="1:16" ht="25.5">
      <c r="A68" t="s">
        <v>49</v>
      </c>
      <c s="34" t="s">
        <v>101</v>
      </c>
      <c s="34" t="s">
        <v>2484</v>
      </c>
      <c s="35" t="s">
        <v>2444</v>
      </c>
      <c s="6" t="s">
        <v>2485</v>
      </c>
      <c s="36" t="s">
        <v>79</v>
      </c>
      <c s="37">
        <v>1.638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2446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56</v>
      </c>
      <c r="E70" s="40" t="s">
        <v>2486</v>
      </c>
    </row>
    <row r="71" spans="1:5" ht="12.75">
      <c r="A71" t="s">
        <v>58</v>
      </c>
      <c r="E71" s="39" t="s">
        <v>1304</v>
      </c>
    </row>
    <row r="72" spans="1:16" ht="25.5">
      <c r="A72" t="s">
        <v>49</v>
      </c>
      <c s="34" t="s">
        <v>104</v>
      </c>
      <c s="34" t="s">
        <v>2487</v>
      </c>
      <c s="35" t="s">
        <v>2444</v>
      </c>
      <c s="6" t="s">
        <v>2488</v>
      </c>
      <c s="36" t="s">
        <v>79</v>
      </c>
      <c s="37">
        <v>45.801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2446</v>
      </c>
      <c>
        <f>(M72*21)/100</f>
      </c>
      <c t="s">
        <v>27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56</v>
      </c>
      <c r="E74" s="40" t="s">
        <v>2483</v>
      </c>
    </row>
    <row r="75" spans="1:5" ht="12.75">
      <c r="A75" t="s">
        <v>58</v>
      </c>
      <c r="E75" s="39" t="s">
        <v>1304</v>
      </c>
    </row>
    <row r="76" spans="1:16" ht="25.5">
      <c r="A76" t="s">
        <v>49</v>
      </c>
      <c s="34" t="s">
        <v>107</v>
      </c>
      <c s="34" t="s">
        <v>2489</v>
      </c>
      <c s="35" t="s">
        <v>2444</v>
      </c>
      <c s="6" t="s">
        <v>2490</v>
      </c>
      <c s="36" t="s">
        <v>79</v>
      </c>
      <c s="37">
        <v>1.638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2446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56</v>
      </c>
      <c r="E78" s="40" t="s">
        <v>2486</v>
      </c>
    </row>
    <row r="79" spans="1:5" ht="12.75">
      <c r="A79" t="s">
        <v>58</v>
      </c>
      <c r="E79" s="39" t="s">
        <v>1304</v>
      </c>
    </row>
    <row r="80" spans="1:13" ht="12.75">
      <c r="A80" t="s">
        <v>46</v>
      </c>
      <c r="C80" s="31" t="s">
        <v>2491</v>
      </c>
      <c r="E80" s="33" t="s">
        <v>2492</v>
      </c>
      <c r="J80" s="32">
        <f>0</f>
      </c>
      <c s="32">
        <f>0</f>
      </c>
      <c s="32">
        <f>0+L81+L85+L89+L93+L97</f>
      </c>
      <c s="32">
        <f>0+M81+M85+M89+M93+M97</f>
      </c>
    </row>
    <row r="81" spans="1:16" ht="25.5">
      <c r="A81" t="s">
        <v>49</v>
      </c>
      <c s="34" t="s">
        <v>116</v>
      </c>
      <c s="34" t="s">
        <v>2493</v>
      </c>
      <c s="35" t="s">
        <v>2444</v>
      </c>
      <c s="6" t="s">
        <v>2494</v>
      </c>
      <c s="36" t="s">
        <v>79</v>
      </c>
      <c s="37">
        <v>9.454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2446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25.5">
      <c r="A83" s="35" t="s">
        <v>56</v>
      </c>
      <c r="E83" s="40" t="s">
        <v>2495</v>
      </c>
    </row>
    <row r="84" spans="1:5" ht="12.75">
      <c r="A84" t="s">
        <v>58</v>
      </c>
      <c r="E84" s="39" t="s">
        <v>1304</v>
      </c>
    </row>
    <row r="85" spans="1:16" ht="12.75">
      <c r="A85" t="s">
        <v>49</v>
      </c>
      <c s="34" t="s">
        <v>119</v>
      </c>
      <c s="34" t="s">
        <v>2496</v>
      </c>
      <c s="35" t="s">
        <v>2444</v>
      </c>
      <c s="6" t="s">
        <v>2497</v>
      </c>
      <c s="36" t="s">
        <v>52</v>
      </c>
      <c s="37">
        <v>0.003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2446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2498</v>
      </c>
    </row>
    <row r="88" spans="1:5" ht="12.75">
      <c r="A88" t="s">
        <v>58</v>
      </c>
      <c r="E88" s="39" t="s">
        <v>1304</v>
      </c>
    </row>
    <row r="89" spans="1:16" ht="12.75">
      <c r="A89" t="s">
        <v>49</v>
      </c>
      <c s="34" t="s">
        <v>122</v>
      </c>
      <c s="34" t="s">
        <v>2499</v>
      </c>
      <c s="35" t="s">
        <v>2444</v>
      </c>
      <c s="6" t="s">
        <v>2500</v>
      </c>
      <c s="36" t="s">
        <v>79</v>
      </c>
      <c s="37">
        <v>18.908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2446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12.75">
      <c r="A92" t="s">
        <v>58</v>
      </c>
      <c r="E92" s="39" t="s">
        <v>1304</v>
      </c>
    </row>
    <row r="93" spans="1:16" ht="25.5">
      <c r="A93" t="s">
        <v>49</v>
      </c>
      <c s="34" t="s">
        <v>125</v>
      </c>
      <c s="34" t="s">
        <v>2501</v>
      </c>
      <c s="35" t="s">
        <v>2444</v>
      </c>
      <c s="6" t="s">
        <v>2502</v>
      </c>
      <c s="36" t="s">
        <v>79</v>
      </c>
      <c s="37">
        <v>21.744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2446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38.25">
      <c r="A95" s="35" t="s">
        <v>56</v>
      </c>
      <c r="E95" s="40" t="s">
        <v>2503</v>
      </c>
    </row>
    <row r="96" spans="1:5" ht="12.75">
      <c r="A96" t="s">
        <v>58</v>
      </c>
      <c r="E96" s="39" t="s">
        <v>1304</v>
      </c>
    </row>
    <row r="97" spans="1:16" ht="25.5">
      <c r="A97" t="s">
        <v>49</v>
      </c>
      <c s="34" t="s">
        <v>128</v>
      </c>
      <c s="34" t="s">
        <v>2504</v>
      </c>
      <c s="35" t="s">
        <v>2444</v>
      </c>
      <c s="6" t="s">
        <v>2505</v>
      </c>
      <c s="36" t="s">
        <v>2506</v>
      </c>
      <c s="37">
        <v>40.089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2446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2.75">
      <c r="A100" t="s">
        <v>58</v>
      </c>
      <c r="E100" s="39" t="s">
        <v>1304</v>
      </c>
    </row>
    <row r="101" spans="1:13" ht="12.75">
      <c r="A101" t="s">
        <v>46</v>
      </c>
      <c r="C101" s="31" t="s">
        <v>2507</v>
      </c>
      <c r="E101" s="33" t="s">
        <v>2508</v>
      </c>
      <c r="J101" s="32">
        <f>0</f>
      </c>
      <c s="32">
        <f>0</f>
      </c>
      <c s="32">
        <f>0+L102+L106+L110</f>
      </c>
      <c s="32">
        <f>0+M102+M106+M110</f>
      </c>
    </row>
    <row r="102" spans="1:16" ht="25.5">
      <c r="A102" t="s">
        <v>49</v>
      </c>
      <c s="34" t="s">
        <v>131</v>
      </c>
      <c s="34" t="s">
        <v>2509</v>
      </c>
      <c s="35" t="s">
        <v>2444</v>
      </c>
      <c s="6" t="s">
        <v>2510</v>
      </c>
      <c s="36" t="s">
        <v>79</v>
      </c>
      <c s="37">
        <v>4.375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2446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1304</v>
      </c>
    </row>
    <row r="106" spans="1:16" ht="25.5">
      <c r="A106" t="s">
        <v>49</v>
      </c>
      <c s="34" t="s">
        <v>135</v>
      </c>
      <c s="34" t="s">
        <v>2511</v>
      </c>
      <c s="35" t="s">
        <v>2444</v>
      </c>
      <c s="6" t="s">
        <v>2512</v>
      </c>
      <c s="36" t="s">
        <v>79</v>
      </c>
      <c s="37">
        <v>4.55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2446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1304</v>
      </c>
    </row>
    <row r="110" spans="1:16" ht="25.5">
      <c r="A110" t="s">
        <v>49</v>
      </c>
      <c s="34" t="s">
        <v>138</v>
      </c>
      <c s="34" t="s">
        <v>2513</v>
      </c>
      <c s="35" t="s">
        <v>2444</v>
      </c>
      <c s="6" t="s">
        <v>2514</v>
      </c>
      <c s="36" t="s">
        <v>2506</v>
      </c>
      <c s="37">
        <v>32.926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2446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1304</v>
      </c>
    </row>
    <row r="114" spans="1:13" ht="12.75">
      <c r="A114" t="s">
        <v>46</v>
      </c>
      <c r="C114" s="31" t="s">
        <v>2515</v>
      </c>
      <c r="E114" s="33" t="s">
        <v>2516</v>
      </c>
      <c r="J114" s="32">
        <f>0</f>
      </c>
      <c s="32">
        <f>0</f>
      </c>
      <c s="32">
        <f>0+L115+L119</f>
      </c>
      <c s="32">
        <f>0+M115+M119</f>
      </c>
    </row>
    <row r="115" spans="1:16" ht="12.75">
      <c r="A115" t="s">
        <v>49</v>
      </c>
      <c s="34" t="s">
        <v>141</v>
      </c>
      <c s="34" t="s">
        <v>2517</v>
      </c>
      <c s="35" t="s">
        <v>2444</v>
      </c>
      <c s="6" t="s">
        <v>2518</v>
      </c>
      <c s="36" t="s">
        <v>100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2446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2.75">
      <c r="A118" t="s">
        <v>58</v>
      </c>
      <c r="E118" s="39" t="s">
        <v>1304</v>
      </c>
    </row>
    <row r="119" spans="1:16" ht="25.5">
      <c r="A119" t="s">
        <v>49</v>
      </c>
      <c s="34" t="s">
        <v>144</v>
      </c>
      <c s="34" t="s">
        <v>2519</v>
      </c>
      <c s="35" t="s">
        <v>2444</v>
      </c>
      <c s="6" t="s">
        <v>2520</v>
      </c>
      <c s="36" t="s">
        <v>2506</v>
      </c>
      <c s="37">
        <v>6.33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2446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12.75">
      <c r="A122" t="s">
        <v>58</v>
      </c>
      <c r="E122" s="39" t="s">
        <v>1304</v>
      </c>
    </row>
    <row r="123" spans="1:13" ht="12.75">
      <c r="A123" t="s">
        <v>46</v>
      </c>
      <c r="C123" s="31" t="s">
        <v>2521</v>
      </c>
      <c r="E123" s="33" t="s">
        <v>2522</v>
      </c>
      <c r="J123" s="32">
        <f>0</f>
      </c>
      <c s="32">
        <f>0</f>
      </c>
      <c s="32">
        <f>0+L124+L128+L132</f>
      </c>
      <c s="32">
        <f>0+M124+M128+M132</f>
      </c>
    </row>
    <row r="124" spans="1:16" ht="12.75">
      <c r="A124" t="s">
        <v>49</v>
      </c>
      <c s="34" t="s">
        <v>147</v>
      </c>
      <c s="34" t="s">
        <v>2523</v>
      </c>
      <c s="35" t="s">
        <v>2444</v>
      </c>
      <c s="6" t="s">
        <v>2524</v>
      </c>
      <c s="36" t="s">
        <v>100</v>
      </c>
      <c s="37">
        <v>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2446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1304</v>
      </c>
    </row>
    <row r="128" spans="1:16" ht="12.75">
      <c r="A128" t="s">
        <v>49</v>
      </c>
      <c s="34" t="s">
        <v>150</v>
      </c>
      <c s="34" t="s">
        <v>2525</v>
      </c>
      <c s="35" t="s">
        <v>2444</v>
      </c>
      <c s="6" t="s">
        <v>2526</v>
      </c>
      <c s="36" t="s">
        <v>100</v>
      </c>
      <c s="37">
        <v>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2446</v>
      </c>
      <c>
        <f>(M128*21)/100</f>
      </c>
      <c t="s">
        <v>27</v>
      </c>
    </row>
    <row r="129" spans="1:5" ht="12.75">
      <c r="A129" s="35" t="s">
        <v>54</v>
      </c>
      <c r="E129" s="39" t="s">
        <v>5</v>
      </c>
    </row>
    <row r="130" spans="1:5" ht="12.75">
      <c r="A130" s="35" t="s">
        <v>56</v>
      </c>
      <c r="E130" s="40" t="s">
        <v>2527</v>
      </c>
    </row>
    <row r="131" spans="1:5" ht="12.75">
      <c r="A131" t="s">
        <v>58</v>
      </c>
      <c r="E131" s="39" t="s">
        <v>1304</v>
      </c>
    </row>
    <row r="132" spans="1:16" ht="25.5">
      <c r="A132" t="s">
        <v>49</v>
      </c>
      <c s="34" t="s">
        <v>153</v>
      </c>
      <c s="34" t="s">
        <v>2528</v>
      </c>
      <c s="35" t="s">
        <v>2444</v>
      </c>
      <c s="6" t="s">
        <v>2529</v>
      </c>
      <c s="36" t="s">
        <v>2506</v>
      </c>
      <c s="37">
        <v>7.74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2446</v>
      </c>
      <c>
        <f>(M132*21)/100</f>
      </c>
      <c t="s">
        <v>27</v>
      </c>
    </row>
    <row r="133" spans="1:5" ht="12.75">
      <c r="A133" s="35" t="s">
        <v>54</v>
      </c>
      <c r="E133" s="39" t="s">
        <v>5</v>
      </c>
    </row>
    <row r="134" spans="1:5" ht="12.75">
      <c r="A134" s="35" t="s">
        <v>56</v>
      </c>
      <c r="E134" s="40" t="s">
        <v>5</v>
      </c>
    </row>
    <row r="135" spans="1:5" ht="12.75">
      <c r="A135" t="s">
        <v>58</v>
      </c>
      <c r="E135" s="39" t="s">
        <v>1304</v>
      </c>
    </row>
    <row r="136" spans="1:13" ht="12.75">
      <c r="A136" t="s">
        <v>46</v>
      </c>
      <c r="C136" s="31" t="s">
        <v>2530</v>
      </c>
      <c r="E136" s="33" t="s">
        <v>2531</v>
      </c>
      <c r="J136" s="32">
        <f>0</f>
      </c>
      <c s="32">
        <f>0</f>
      </c>
      <c s="32">
        <f>0+L137+L141+L145+L149+L153</f>
      </c>
      <c s="32">
        <f>0+M137+M141+M145+M149+M153</f>
      </c>
    </row>
    <row r="137" spans="1:16" ht="25.5">
      <c r="A137" t="s">
        <v>49</v>
      </c>
      <c s="34" t="s">
        <v>156</v>
      </c>
      <c s="34" t="s">
        <v>2532</v>
      </c>
      <c s="35" t="s">
        <v>2444</v>
      </c>
      <c s="6" t="s">
        <v>2533</v>
      </c>
      <c s="36" t="s">
        <v>93</v>
      </c>
      <c s="37">
        <v>10.81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2446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2534</v>
      </c>
    </row>
    <row r="140" spans="1:5" ht="12.75">
      <c r="A140" t="s">
        <v>58</v>
      </c>
      <c r="E140" s="39" t="s">
        <v>1304</v>
      </c>
    </row>
    <row r="141" spans="1:16" ht="25.5">
      <c r="A141" t="s">
        <v>49</v>
      </c>
      <c s="34" t="s">
        <v>159</v>
      </c>
      <c s="34" t="s">
        <v>2535</v>
      </c>
      <c s="35" t="s">
        <v>2444</v>
      </c>
      <c s="6" t="s">
        <v>2536</v>
      </c>
      <c s="36" t="s">
        <v>79</v>
      </c>
      <c s="37">
        <v>0.678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2446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2537</v>
      </c>
    </row>
    <row r="144" spans="1:5" ht="12.75">
      <c r="A144" t="s">
        <v>58</v>
      </c>
      <c r="E144" s="39" t="s">
        <v>1304</v>
      </c>
    </row>
    <row r="145" spans="1:16" ht="25.5">
      <c r="A145" t="s">
        <v>49</v>
      </c>
      <c s="34" t="s">
        <v>162</v>
      </c>
      <c s="34" t="s">
        <v>2538</v>
      </c>
      <c s="35" t="s">
        <v>2444</v>
      </c>
      <c s="6" t="s">
        <v>2539</v>
      </c>
      <c s="36" t="s">
        <v>93</v>
      </c>
      <c s="37">
        <v>5.4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2446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12.75">
      <c r="A147" s="35" t="s">
        <v>56</v>
      </c>
      <c r="E147" s="40" t="s">
        <v>2540</v>
      </c>
    </row>
    <row r="148" spans="1:5" ht="12.75">
      <c r="A148" t="s">
        <v>58</v>
      </c>
      <c r="E148" s="39" t="s">
        <v>1304</v>
      </c>
    </row>
    <row r="149" spans="1:16" ht="25.5">
      <c r="A149" t="s">
        <v>49</v>
      </c>
      <c s="34" t="s">
        <v>165</v>
      </c>
      <c s="34" t="s">
        <v>2541</v>
      </c>
      <c s="35" t="s">
        <v>2444</v>
      </c>
      <c s="6" t="s">
        <v>2542</v>
      </c>
      <c s="36" t="s">
        <v>100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2446</v>
      </c>
      <c>
        <f>(M149*21)/100</f>
      </c>
      <c t="s">
        <v>27</v>
      </c>
    </row>
    <row r="150" spans="1:5" ht="12.75">
      <c r="A150" s="35" t="s">
        <v>54</v>
      </c>
      <c r="E150" s="39" t="s">
        <v>5</v>
      </c>
    </row>
    <row r="151" spans="1:5" ht="12.75">
      <c r="A151" s="35" t="s">
        <v>56</v>
      </c>
      <c r="E151" s="40" t="s">
        <v>2543</v>
      </c>
    </row>
    <row r="152" spans="1:5" ht="12.75">
      <c r="A152" t="s">
        <v>58</v>
      </c>
      <c r="E152" s="39" t="s">
        <v>1304</v>
      </c>
    </row>
    <row r="153" spans="1:16" ht="25.5">
      <c r="A153" t="s">
        <v>49</v>
      </c>
      <c s="34" t="s">
        <v>168</v>
      </c>
      <c s="34" t="s">
        <v>2544</v>
      </c>
      <c s="35" t="s">
        <v>2444</v>
      </c>
      <c s="6" t="s">
        <v>2545</v>
      </c>
      <c s="36" t="s">
        <v>2506</v>
      </c>
      <c s="37">
        <v>186.118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2446</v>
      </c>
      <c>
        <f>(M153*21)/100</f>
      </c>
      <c t="s">
        <v>27</v>
      </c>
    </row>
    <row r="154" spans="1:5" ht="12.75">
      <c r="A154" s="35" t="s">
        <v>54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2.75">
      <c r="A156" t="s">
        <v>58</v>
      </c>
      <c r="E156" s="39" t="s">
        <v>1304</v>
      </c>
    </row>
    <row r="157" spans="1:13" ht="12.75">
      <c r="A157" t="s">
        <v>46</v>
      </c>
      <c r="C157" s="31" t="s">
        <v>2546</v>
      </c>
      <c r="E157" s="33" t="s">
        <v>2547</v>
      </c>
      <c r="J157" s="32">
        <f>0</f>
      </c>
      <c s="32">
        <f>0</f>
      </c>
      <c s="32">
        <f>0+L158+L162+L166</f>
      </c>
      <c s="32">
        <f>0+M158+M162+M166</f>
      </c>
    </row>
    <row r="158" spans="1:16" ht="12.75">
      <c r="A158" t="s">
        <v>49</v>
      </c>
      <c s="34" t="s">
        <v>171</v>
      </c>
      <c s="34" t="s">
        <v>2548</v>
      </c>
      <c s="35" t="s">
        <v>2444</v>
      </c>
      <c s="6" t="s">
        <v>2549</v>
      </c>
      <c s="36" t="s">
        <v>1994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2446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2550</v>
      </c>
    </row>
    <row r="161" spans="1:5" ht="12.75">
      <c r="A161" t="s">
        <v>58</v>
      </c>
      <c r="E161" s="39" t="s">
        <v>1304</v>
      </c>
    </row>
    <row r="162" spans="1:16" ht="12.75">
      <c r="A162" t="s">
        <v>49</v>
      </c>
      <c s="34" t="s">
        <v>174</v>
      </c>
      <c s="34" t="s">
        <v>2551</v>
      </c>
      <c s="35" t="s">
        <v>2444</v>
      </c>
      <c s="6" t="s">
        <v>2552</v>
      </c>
      <c s="36" t="s">
        <v>52</v>
      </c>
      <c s="37">
        <v>0.002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2446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2553</v>
      </c>
    </row>
    <row r="165" spans="1:5" ht="12.75">
      <c r="A165" t="s">
        <v>58</v>
      </c>
      <c r="E165" s="39" t="s">
        <v>1304</v>
      </c>
    </row>
    <row r="166" spans="1:16" ht="25.5">
      <c r="A166" t="s">
        <v>49</v>
      </c>
      <c s="34" t="s">
        <v>177</v>
      </c>
      <c s="34" t="s">
        <v>2554</v>
      </c>
      <c s="35" t="s">
        <v>2444</v>
      </c>
      <c s="6" t="s">
        <v>2555</v>
      </c>
      <c s="36" t="s">
        <v>2506</v>
      </c>
      <c s="37">
        <v>3.186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2446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1304</v>
      </c>
    </row>
    <row r="170" spans="1:13" ht="12.75">
      <c r="A170" t="s">
        <v>46</v>
      </c>
      <c r="C170" s="31" t="s">
        <v>2556</v>
      </c>
      <c r="E170" s="33" t="s">
        <v>2557</v>
      </c>
      <c r="J170" s="32">
        <f>0</f>
      </c>
      <c s="32">
        <f>0</f>
      </c>
      <c s="32">
        <f>0+L171+L175+L179+L183+L187</f>
      </c>
      <c s="32">
        <f>0+M171+M175+M179+M183+M187</f>
      </c>
    </row>
    <row r="171" spans="1:16" ht="12.75">
      <c r="A171" t="s">
        <v>49</v>
      </c>
      <c s="34" t="s">
        <v>180</v>
      </c>
      <c s="34" t="s">
        <v>2558</v>
      </c>
      <c s="35" t="s">
        <v>2444</v>
      </c>
      <c s="6" t="s">
        <v>2559</v>
      </c>
      <c s="36" t="s">
        <v>79</v>
      </c>
      <c s="37">
        <v>3.657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2446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2560</v>
      </c>
    </row>
    <row r="174" spans="1:5" ht="12.75">
      <c r="A174" t="s">
        <v>58</v>
      </c>
      <c r="E174" s="39" t="s">
        <v>1304</v>
      </c>
    </row>
    <row r="175" spans="1:16" ht="12.75">
      <c r="A175" t="s">
        <v>49</v>
      </c>
      <c s="34" t="s">
        <v>183</v>
      </c>
      <c s="34" t="s">
        <v>2561</v>
      </c>
      <c s="35" t="s">
        <v>2444</v>
      </c>
      <c s="6" t="s">
        <v>2562</v>
      </c>
      <c s="36" t="s">
        <v>79</v>
      </c>
      <c s="37">
        <v>3.657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2446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2560</v>
      </c>
    </row>
    <row r="178" spans="1:5" ht="12.75">
      <c r="A178" t="s">
        <v>58</v>
      </c>
      <c r="E178" s="39" t="s">
        <v>1304</v>
      </c>
    </row>
    <row r="179" spans="1:16" ht="25.5">
      <c r="A179" t="s">
        <v>49</v>
      </c>
      <c s="34" t="s">
        <v>186</v>
      </c>
      <c s="34" t="s">
        <v>2563</v>
      </c>
      <c s="35" t="s">
        <v>2444</v>
      </c>
      <c s="6" t="s">
        <v>2564</v>
      </c>
      <c s="36" t="s">
        <v>79</v>
      </c>
      <c s="37">
        <v>3.657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2446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58</v>
      </c>
      <c r="E182" s="39" t="s">
        <v>1304</v>
      </c>
    </row>
    <row r="183" spans="1:16" ht="12.75">
      <c r="A183" t="s">
        <v>49</v>
      </c>
      <c s="34" t="s">
        <v>190</v>
      </c>
      <c s="34" t="s">
        <v>2565</v>
      </c>
      <c s="35" t="s">
        <v>2444</v>
      </c>
      <c s="6" t="s">
        <v>2566</v>
      </c>
      <c s="36" t="s">
        <v>79</v>
      </c>
      <c s="37">
        <v>4.023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2446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25.5">
      <c r="A185" s="35" t="s">
        <v>56</v>
      </c>
      <c r="E185" s="40" t="s">
        <v>2567</v>
      </c>
    </row>
    <row r="186" spans="1:5" ht="12.75">
      <c r="A186" t="s">
        <v>58</v>
      </c>
      <c r="E186" s="39" t="s">
        <v>1304</v>
      </c>
    </row>
    <row r="187" spans="1:16" ht="25.5">
      <c r="A187" t="s">
        <v>49</v>
      </c>
      <c s="34" t="s">
        <v>193</v>
      </c>
      <c s="34" t="s">
        <v>2568</v>
      </c>
      <c s="35" t="s">
        <v>2444</v>
      </c>
      <c s="6" t="s">
        <v>2569</v>
      </c>
      <c s="36" t="s">
        <v>2506</v>
      </c>
      <c s="37">
        <v>30.113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2446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1304</v>
      </c>
    </row>
    <row r="191" spans="1:13" ht="12.75">
      <c r="A191" t="s">
        <v>46</v>
      </c>
      <c r="C191" s="31" t="s">
        <v>2570</v>
      </c>
      <c r="E191" s="33" t="s">
        <v>2571</v>
      </c>
      <c r="J191" s="32">
        <f>0</f>
      </c>
      <c s="32">
        <f>0</f>
      </c>
      <c s="32">
        <f>0+L192+L196+L200</f>
      </c>
      <c s="32">
        <f>0+M192+M196+M200</f>
      </c>
    </row>
    <row r="192" spans="1:16" ht="25.5">
      <c r="A192" t="s">
        <v>49</v>
      </c>
      <c s="34" t="s">
        <v>196</v>
      </c>
      <c s="34" t="s">
        <v>2572</v>
      </c>
      <c s="35" t="s">
        <v>2444</v>
      </c>
      <c s="6" t="s">
        <v>2573</v>
      </c>
      <c s="36" t="s">
        <v>79</v>
      </c>
      <c s="37">
        <v>35.246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2446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56</v>
      </c>
      <c r="E194" s="40" t="s">
        <v>5</v>
      </c>
    </row>
    <row r="195" spans="1:5" ht="12.75">
      <c r="A195" t="s">
        <v>58</v>
      </c>
      <c r="E195" s="39" t="s">
        <v>1304</v>
      </c>
    </row>
    <row r="196" spans="1:16" ht="25.5">
      <c r="A196" t="s">
        <v>49</v>
      </c>
      <c s="34" t="s">
        <v>199</v>
      </c>
      <c s="34" t="s">
        <v>2574</v>
      </c>
      <c s="35" t="s">
        <v>2444</v>
      </c>
      <c s="6" t="s">
        <v>2575</v>
      </c>
      <c s="36" t="s">
        <v>79</v>
      </c>
      <c s="37">
        <v>30.871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2446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56</v>
      </c>
      <c r="E198" s="40" t="s">
        <v>2576</v>
      </c>
    </row>
    <row r="199" spans="1:5" ht="12.75">
      <c r="A199" t="s">
        <v>58</v>
      </c>
      <c r="E199" s="39" t="s">
        <v>1304</v>
      </c>
    </row>
    <row r="200" spans="1:16" ht="25.5">
      <c r="A200" t="s">
        <v>49</v>
      </c>
      <c s="34" t="s">
        <v>202</v>
      </c>
      <c s="34" t="s">
        <v>2574</v>
      </c>
      <c s="35" t="s">
        <v>2577</v>
      </c>
      <c s="6" t="s">
        <v>2575</v>
      </c>
      <c s="36" t="s">
        <v>79</v>
      </c>
      <c s="37">
        <v>4.375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2446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56</v>
      </c>
      <c r="E202" s="40" t="s">
        <v>2578</v>
      </c>
    </row>
    <row r="203" spans="1:5" ht="12.75">
      <c r="A203" t="s">
        <v>58</v>
      </c>
      <c r="E203" s="39" t="s">
        <v>1304</v>
      </c>
    </row>
    <row r="204" spans="1:13" ht="12.75">
      <c r="A204" t="s">
        <v>46</v>
      </c>
      <c r="C204" s="31" t="s">
        <v>2579</v>
      </c>
      <c r="E204" s="33" t="s">
        <v>2580</v>
      </c>
      <c r="J204" s="32">
        <f>0</f>
      </c>
      <c s="32">
        <f>0</f>
      </c>
      <c s="32">
        <f>0+L205</f>
      </c>
      <c s="32">
        <f>0+M205</f>
      </c>
    </row>
    <row r="205" spans="1:16" ht="25.5">
      <c r="A205" t="s">
        <v>49</v>
      </c>
      <c s="34" t="s">
        <v>110</v>
      </c>
      <c s="34" t="s">
        <v>2581</v>
      </c>
      <c s="35" t="s">
        <v>2444</v>
      </c>
      <c s="6" t="s">
        <v>2582</v>
      </c>
      <c s="36" t="s">
        <v>79</v>
      </c>
      <c s="37">
        <v>24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2446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56</v>
      </c>
      <c r="E207" s="40" t="s">
        <v>5</v>
      </c>
    </row>
    <row r="208" spans="1:5" ht="12.75">
      <c r="A208" t="s">
        <v>58</v>
      </c>
      <c r="E208" s="39" t="s">
        <v>1304</v>
      </c>
    </row>
    <row r="209" spans="1:13" ht="12.75">
      <c r="A209" t="s">
        <v>46</v>
      </c>
      <c r="C209" s="31" t="s">
        <v>2583</v>
      </c>
      <c r="E209" s="33" t="s">
        <v>2584</v>
      </c>
      <c r="J209" s="32">
        <f>0</f>
      </c>
      <c s="32">
        <f>0</f>
      </c>
      <c s="32">
        <f>0+L210</f>
      </c>
      <c s="32">
        <f>0+M210</f>
      </c>
    </row>
    <row r="210" spans="1:16" ht="25.5">
      <c r="A210" t="s">
        <v>49</v>
      </c>
      <c s="34" t="s">
        <v>113</v>
      </c>
      <c s="34" t="s">
        <v>2585</v>
      </c>
      <c s="35" t="s">
        <v>2444</v>
      </c>
      <c s="6" t="s">
        <v>2586</v>
      </c>
      <c s="36" t="s">
        <v>52</v>
      </c>
      <c s="37">
        <v>16.046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2446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1304</v>
      </c>
    </row>
    <row r="214" spans="1:13" ht="12.75">
      <c r="A214" t="s">
        <v>46</v>
      </c>
      <c r="C214" s="31" t="s">
        <v>2587</v>
      </c>
      <c r="E214" s="33" t="s">
        <v>2442</v>
      </c>
      <c r="J214" s="32">
        <f>0</f>
      </c>
      <c s="32">
        <f>0</f>
      </c>
      <c s="32">
        <f>0+L215+L219+L223+L227</f>
      </c>
      <c s="32">
        <f>0+M215+M219+M223+M227</f>
      </c>
    </row>
    <row r="215" spans="1:16" ht="12.75">
      <c r="A215" t="s">
        <v>49</v>
      </c>
      <c s="34" t="s">
        <v>206</v>
      </c>
      <c s="34" t="s">
        <v>2443</v>
      </c>
      <c s="35" t="s">
        <v>2588</v>
      </c>
      <c s="6" t="s">
        <v>2445</v>
      </c>
      <c s="36" t="s">
        <v>100</v>
      </c>
      <c s="37">
        <v>3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2446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5</v>
      </c>
    </row>
    <row r="218" spans="1:5" ht="12.75">
      <c r="A218" t="s">
        <v>58</v>
      </c>
      <c r="E218" s="39" t="s">
        <v>1304</v>
      </c>
    </row>
    <row r="219" spans="1:16" ht="12.75">
      <c r="A219" t="s">
        <v>49</v>
      </c>
      <c s="34" t="s">
        <v>209</v>
      </c>
      <c s="34" t="s">
        <v>2447</v>
      </c>
      <c s="35" t="s">
        <v>2588</v>
      </c>
      <c s="6" t="s">
        <v>2448</v>
      </c>
      <c s="36" t="s">
        <v>100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2446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58</v>
      </c>
      <c r="E222" s="39" t="s">
        <v>1304</v>
      </c>
    </row>
    <row r="223" spans="1:16" ht="12.75">
      <c r="A223" t="s">
        <v>49</v>
      </c>
      <c s="34" t="s">
        <v>212</v>
      </c>
      <c s="34" t="s">
        <v>2449</v>
      </c>
      <c s="35" t="s">
        <v>2588</v>
      </c>
      <c s="6" t="s">
        <v>2450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2446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58</v>
      </c>
      <c r="E226" s="39" t="s">
        <v>1304</v>
      </c>
    </row>
    <row r="227" spans="1:16" ht="25.5">
      <c r="A227" t="s">
        <v>49</v>
      </c>
      <c s="34" t="s">
        <v>215</v>
      </c>
      <c s="34" t="s">
        <v>2451</v>
      </c>
      <c s="35" t="s">
        <v>2588</v>
      </c>
      <c s="6" t="s">
        <v>2452</v>
      </c>
      <c s="36" t="s">
        <v>79</v>
      </c>
      <c s="37">
        <v>37.745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2446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2589</v>
      </c>
    </row>
    <row r="230" spans="1:5" ht="12.75">
      <c r="A230" t="s">
        <v>58</v>
      </c>
      <c r="E230" s="39" t="s">
        <v>1304</v>
      </c>
    </row>
    <row r="231" spans="1:13" ht="12.75">
      <c r="A231" t="s">
        <v>46</v>
      </c>
      <c r="C231" s="31" t="s">
        <v>2590</v>
      </c>
      <c r="E231" s="33" t="s">
        <v>1660</v>
      </c>
      <c r="J231" s="32">
        <f>0</f>
      </c>
      <c s="32">
        <f>0</f>
      </c>
      <c s="32">
        <f>0+L232+L236+L240+L244+L248+L252+L256</f>
      </c>
      <c s="32">
        <f>0+M232+M236+M240+M244+M248+M252+M256</f>
      </c>
    </row>
    <row r="232" spans="1:16" ht="25.5">
      <c r="A232" t="s">
        <v>49</v>
      </c>
      <c s="34" t="s">
        <v>218</v>
      </c>
      <c s="34" t="s">
        <v>2455</v>
      </c>
      <c s="35" t="s">
        <v>2588</v>
      </c>
      <c s="6" t="s">
        <v>2456</v>
      </c>
      <c s="36" t="s">
        <v>83</v>
      </c>
      <c s="37">
        <v>1.093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2446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56</v>
      </c>
      <c r="E234" s="40" t="s">
        <v>2457</v>
      </c>
    </row>
    <row r="235" spans="1:5" ht="12.75">
      <c r="A235" t="s">
        <v>58</v>
      </c>
      <c r="E235" s="39" t="s">
        <v>1304</v>
      </c>
    </row>
    <row r="236" spans="1:16" ht="25.5">
      <c r="A236" t="s">
        <v>49</v>
      </c>
      <c s="34" t="s">
        <v>221</v>
      </c>
      <c s="34" t="s">
        <v>2458</v>
      </c>
      <c s="35" t="s">
        <v>2588</v>
      </c>
      <c s="6" t="s">
        <v>2459</v>
      </c>
      <c s="36" t="s">
        <v>79</v>
      </c>
      <c s="37">
        <v>6.01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2446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2460</v>
      </c>
    </row>
    <row r="239" spans="1:5" ht="12.75">
      <c r="A239" t="s">
        <v>58</v>
      </c>
      <c r="E239" s="39" t="s">
        <v>1304</v>
      </c>
    </row>
    <row r="240" spans="1:16" ht="25.5">
      <c r="A240" t="s">
        <v>49</v>
      </c>
      <c s="34" t="s">
        <v>224</v>
      </c>
      <c s="34" t="s">
        <v>2461</v>
      </c>
      <c s="35" t="s">
        <v>2588</v>
      </c>
      <c s="6" t="s">
        <v>2462</v>
      </c>
      <c s="36" t="s">
        <v>79</v>
      </c>
      <c s="37">
        <v>6.01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2446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12.75">
      <c r="A243" t="s">
        <v>58</v>
      </c>
      <c r="E243" s="39" t="s">
        <v>1304</v>
      </c>
    </row>
    <row r="244" spans="1:16" ht="25.5">
      <c r="A244" t="s">
        <v>49</v>
      </c>
      <c s="34" t="s">
        <v>227</v>
      </c>
      <c s="34" t="s">
        <v>2463</v>
      </c>
      <c s="35" t="s">
        <v>2588</v>
      </c>
      <c s="6" t="s">
        <v>2464</v>
      </c>
      <c s="36" t="s">
        <v>79</v>
      </c>
      <c s="37">
        <v>4.375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2446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2465</v>
      </c>
    </row>
    <row r="247" spans="1:5" ht="12.75">
      <c r="A247" t="s">
        <v>58</v>
      </c>
      <c r="E247" s="39" t="s">
        <v>1304</v>
      </c>
    </row>
    <row r="248" spans="1:16" ht="25.5">
      <c r="A248" t="s">
        <v>49</v>
      </c>
      <c s="34" t="s">
        <v>230</v>
      </c>
      <c s="34" t="s">
        <v>2466</v>
      </c>
      <c s="35" t="s">
        <v>2588</v>
      </c>
      <c s="6" t="s">
        <v>2467</v>
      </c>
      <c s="36" t="s">
        <v>79</v>
      </c>
      <c s="37">
        <v>4.375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2446</v>
      </c>
      <c>
        <f>(M248*21)/100</f>
      </c>
      <c t="s">
        <v>27</v>
      </c>
    </row>
    <row r="249" spans="1:5" ht="12.75">
      <c r="A249" s="35" t="s">
        <v>54</v>
      </c>
      <c r="E249" s="39" t="s">
        <v>5</v>
      </c>
    </row>
    <row r="250" spans="1:5" ht="12.75">
      <c r="A250" s="35" t="s">
        <v>56</v>
      </c>
      <c r="E250" s="40" t="s">
        <v>5</v>
      </c>
    </row>
    <row r="251" spans="1:5" ht="12.75">
      <c r="A251" t="s">
        <v>58</v>
      </c>
      <c r="E251" s="39" t="s">
        <v>1304</v>
      </c>
    </row>
    <row r="252" spans="1:16" ht="25.5">
      <c r="A252" t="s">
        <v>49</v>
      </c>
      <c s="34" t="s">
        <v>233</v>
      </c>
      <c s="34" t="s">
        <v>2468</v>
      </c>
      <c s="35" t="s">
        <v>2588</v>
      </c>
      <c s="6" t="s">
        <v>2469</v>
      </c>
      <c s="36" t="s">
        <v>52</v>
      </c>
      <c s="37">
        <v>0.09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2446</v>
      </c>
      <c>
        <f>(M252*21)/100</f>
      </c>
      <c t="s">
        <v>27</v>
      </c>
    </row>
    <row r="253" spans="1:5" ht="12.75">
      <c r="A253" s="35" t="s">
        <v>54</v>
      </c>
      <c r="E253" s="39" t="s">
        <v>5</v>
      </c>
    </row>
    <row r="254" spans="1:5" ht="12.75">
      <c r="A254" s="35" t="s">
        <v>56</v>
      </c>
      <c r="E254" s="40" t="s">
        <v>2470</v>
      </c>
    </row>
    <row r="255" spans="1:5" ht="12.75">
      <c r="A255" t="s">
        <v>58</v>
      </c>
      <c r="E255" s="39" t="s">
        <v>1304</v>
      </c>
    </row>
    <row r="256" spans="1:16" ht="25.5">
      <c r="A256" t="s">
        <v>49</v>
      </c>
      <c s="34" t="s">
        <v>236</v>
      </c>
      <c s="34" t="s">
        <v>2471</v>
      </c>
      <c s="35" t="s">
        <v>2588</v>
      </c>
      <c s="6" t="s">
        <v>2469</v>
      </c>
      <c s="36" t="s">
        <v>52</v>
      </c>
      <c s="37">
        <v>0.065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2446</v>
      </c>
      <c>
        <f>(M256*21)/100</f>
      </c>
      <c t="s">
        <v>27</v>
      </c>
    </row>
    <row r="257" spans="1:5" ht="12.75">
      <c r="A257" s="35" t="s">
        <v>54</v>
      </c>
      <c r="E257" s="39" t="s">
        <v>5</v>
      </c>
    </row>
    <row r="258" spans="1:5" ht="12.75">
      <c r="A258" s="35" t="s">
        <v>56</v>
      </c>
      <c r="E258" s="40" t="s">
        <v>2472</v>
      </c>
    </row>
    <row r="259" spans="1:5" ht="12.75">
      <c r="A259" t="s">
        <v>58</v>
      </c>
      <c r="E259" s="39" t="s">
        <v>1304</v>
      </c>
    </row>
    <row r="260" spans="1:13" ht="12.75">
      <c r="A260" t="s">
        <v>46</v>
      </c>
      <c r="C260" s="31" t="s">
        <v>2591</v>
      </c>
      <c r="E260" s="33" t="s">
        <v>2474</v>
      </c>
      <c r="J260" s="32">
        <f>0</f>
      </c>
      <c s="32">
        <f>0</f>
      </c>
      <c s="32">
        <f>0+L261+L265+L269+L273+L277+L281</f>
      </c>
      <c s="32">
        <f>0+M261+M265+M269+M273+M277+M281</f>
      </c>
    </row>
    <row r="261" spans="1:16" ht="25.5">
      <c r="A261" t="s">
        <v>49</v>
      </c>
      <c s="34" t="s">
        <v>239</v>
      </c>
      <c s="34" t="s">
        <v>2475</v>
      </c>
      <c s="35" t="s">
        <v>2588</v>
      </c>
      <c s="6" t="s">
        <v>2476</v>
      </c>
      <c s="36" t="s">
        <v>79</v>
      </c>
      <c s="37">
        <v>4.375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2446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56</v>
      </c>
      <c r="E263" s="40" t="s">
        <v>2477</v>
      </c>
    </row>
    <row r="264" spans="1:5" ht="12.75">
      <c r="A264" t="s">
        <v>58</v>
      </c>
      <c r="E264" s="39" t="s">
        <v>1304</v>
      </c>
    </row>
    <row r="265" spans="1:16" ht="25.5">
      <c r="A265" t="s">
        <v>49</v>
      </c>
      <c s="34" t="s">
        <v>242</v>
      </c>
      <c s="34" t="s">
        <v>2478</v>
      </c>
      <c s="35" t="s">
        <v>2588</v>
      </c>
      <c s="6" t="s">
        <v>2479</v>
      </c>
      <c s="36" t="s">
        <v>79</v>
      </c>
      <c s="37">
        <v>29.341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2446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56</v>
      </c>
      <c r="E267" s="40" t="s">
        <v>2592</v>
      </c>
    </row>
    <row r="268" spans="1:5" ht="12.75">
      <c r="A268" t="s">
        <v>58</v>
      </c>
      <c r="E268" s="39" t="s">
        <v>1304</v>
      </c>
    </row>
    <row r="269" spans="1:16" ht="25.5">
      <c r="A269" t="s">
        <v>49</v>
      </c>
      <c s="34" t="s">
        <v>245</v>
      </c>
      <c s="34" t="s">
        <v>2481</v>
      </c>
      <c s="35" t="s">
        <v>2588</v>
      </c>
      <c s="6" t="s">
        <v>2482</v>
      </c>
      <c s="36" t="s">
        <v>79</v>
      </c>
      <c s="37">
        <v>42.749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2446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56</v>
      </c>
      <c r="E271" s="40" t="s">
        <v>2593</v>
      </c>
    </row>
    <row r="272" spans="1:5" ht="12.75">
      <c r="A272" t="s">
        <v>58</v>
      </c>
      <c r="E272" s="39" t="s">
        <v>1304</v>
      </c>
    </row>
    <row r="273" spans="1:16" ht="25.5">
      <c r="A273" t="s">
        <v>49</v>
      </c>
      <c s="34" t="s">
        <v>248</v>
      </c>
      <c s="34" t="s">
        <v>2484</v>
      </c>
      <c s="35" t="s">
        <v>2588</v>
      </c>
      <c s="6" t="s">
        <v>2485</v>
      </c>
      <c s="36" t="s">
        <v>79</v>
      </c>
      <c s="37">
        <v>1.638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2446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56</v>
      </c>
      <c r="E275" s="40" t="s">
        <v>2486</v>
      </c>
    </row>
    <row r="276" spans="1:5" ht="12.75">
      <c r="A276" t="s">
        <v>58</v>
      </c>
      <c r="E276" s="39" t="s">
        <v>1304</v>
      </c>
    </row>
    <row r="277" spans="1:16" ht="25.5">
      <c r="A277" t="s">
        <v>49</v>
      </c>
      <c s="34" t="s">
        <v>251</v>
      </c>
      <c s="34" t="s">
        <v>2487</v>
      </c>
      <c s="35" t="s">
        <v>2588</v>
      </c>
      <c s="6" t="s">
        <v>2488</v>
      </c>
      <c s="36" t="s">
        <v>79</v>
      </c>
      <c s="37">
        <v>42.749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2446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56</v>
      </c>
      <c r="E279" s="40" t="s">
        <v>2593</v>
      </c>
    </row>
    <row r="280" spans="1:5" ht="12.75">
      <c r="A280" t="s">
        <v>58</v>
      </c>
      <c r="E280" s="39" t="s">
        <v>1304</v>
      </c>
    </row>
    <row r="281" spans="1:16" ht="25.5">
      <c r="A281" t="s">
        <v>49</v>
      </c>
      <c s="34" t="s">
        <v>254</v>
      </c>
      <c s="34" t="s">
        <v>2489</v>
      </c>
      <c s="35" t="s">
        <v>2588</v>
      </c>
      <c s="6" t="s">
        <v>2490</v>
      </c>
      <c s="36" t="s">
        <v>79</v>
      </c>
      <c s="37">
        <v>1.638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2446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56</v>
      </c>
      <c r="E283" s="40" t="s">
        <v>2486</v>
      </c>
    </row>
    <row r="284" spans="1:5" ht="12.75">
      <c r="A284" t="s">
        <v>58</v>
      </c>
      <c r="E284" s="39" t="s">
        <v>1304</v>
      </c>
    </row>
    <row r="285" spans="1:13" ht="12.75">
      <c r="A285" t="s">
        <v>46</v>
      </c>
      <c r="C285" s="31" t="s">
        <v>2594</v>
      </c>
      <c r="E285" s="33" t="s">
        <v>2492</v>
      </c>
      <c r="J285" s="32">
        <f>0</f>
      </c>
      <c s="32">
        <f>0</f>
      </c>
      <c s="32">
        <f>0+L286+L290+L294+L298+L302</f>
      </c>
      <c s="32">
        <f>0+M286+M290+M294+M298+M302</f>
      </c>
    </row>
    <row r="286" spans="1:16" ht="25.5">
      <c r="A286" t="s">
        <v>49</v>
      </c>
      <c s="34" t="s">
        <v>263</v>
      </c>
      <c s="34" t="s">
        <v>2493</v>
      </c>
      <c s="35" t="s">
        <v>2588</v>
      </c>
      <c s="6" t="s">
        <v>2494</v>
      </c>
      <c s="36" t="s">
        <v>79</v>
      </c>
      <c s="37">
        <v>9.454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2446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25.5">
      <c r="A288" s="35" t="s">
        <v>56</v>
      </c>
      <c r="E288" s="40" t="s">
        <v>2495</v>
      </c>
    </row>
    <row r="289" spans="1:5" ht="12.75">
      <c r="A289" t="s">
        <v>58</v>
      </c>
      <c r="E289" s="39" t="s">
        <v>1304</v>
      </c>
    </row>
    <row r="290" spans="1:16" ht="12.75">
      <c r="A290" t="s">
        <v>49</v>
      </c>
      <c s="34" t="s">
        <v>266</v>
      </c>
      <c s="34" t="s">
        <v>2496</v>
      </c>
      <c s="35" t="s">
        <v>2588</v>
      </c>
      <c s="6" t="s">
        <v>2497</v>
      </c>
      <c s="36" t="s">
        <v>52</v>
      </c>
      <c s="37">
        <v>0.003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2446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2498</v>
      </c>
    </row>
    <row r="293" spans="1:5" ht="12.75">
      <c r="A293" t="s">
        <v>58</v>
      </c>
      <c r="E293" s="39" t="s">
        <v>1304</v>
      </c>
    </row>
    <row r="294" spans="1:16" ht="12.75">
      <c r="A294" t="s">
        <v>49</v>
      </c>
      <c s="34" t="s">
        <v>269</v>
      </c>
      <c s="34" t="s">
        <v>2499</v>
      </c>
      <c s="35" t="s">
        <v>2588</v>
      </c>
      <c s="6" t="s">
        <v>2500</v>
      </c>
      <c s="36" t="s">
        <v>79</v>
      </c>
      <c s="37">
        <v>18.908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2446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5</v>
      </c>
    </row>
    <row r="297" spans="1:5" ht="12.75">
      <c r="A297" t="s">
        <v>58</v>
      </c>
      <c r="E297" s="39" t="s">
        <v>1304</v>
      </c>
    </row>
    <row r="298" spans="1:16" ht="25.5">
      <c r="A298" t="s">
        <v>49</v>
      </c>
      <c s="34" t="s">
        <v>272</v>
      </c>
      <c s="34" t="s">
        <v>2501</v>
      </c>
      <c s="35" t="s">
        <v>2588</v>
      </c>
      <c s="6" t="s">
        <v>2502</v>
      </c>
      <c s="36" t="s">
        <v>79</v>
      </c>
      <c s="37">
        <v>21.744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2446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38.25">
      <c r="A300" s="35" t="s">
        <v>56</v>
      </c>
      <c r="E300" s="40" t="s">
        <v>2503</v>
      </c>
    </row>
    <row r="301" spans="1:5" ht="12.75">
      <c r="A301" t="s">
        <v>58</v>
      </c>
      <c r="E301" s="39" t="s">
        <v>1304</v>
      </c>
    </row>
    <row r="302" spans="1:16" ht="25.5">
      <c r="A302" t="s">
        <v>49</v>
      </c>
      <c s="34" t="s">
        <v>275</v>
      </c>
      <c s="34" t="s">
        <v>2504</v>
      </c>
      <c s="35" t="s">
        <v>2588</v>
      </c>
      <c s="6" t="s">
        <v>2505</v>
      </c>
      <c s="36" t="s">
        <v>2506</v>
      </c>
      <c s="37">
        <v>40.089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2446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5</v>
      </c>
    </row>
    <row r="305" spans="1:5" ht="12.75">
      <c r="A305" t="s">
        <v>58</v>
      </c>
      <c r="E305" s="39" t="s">
        <v>1304</v>
      </c>
    </row>
    <row r="306" spans="1:13" ht="12.75">
      <c r="A306" t="s">
        <v>46</v>
      </c>
      <c r="C306" s="31" t="s">
        <v>2595</v>
      </c>
      <c r="E306" s="33" t="s">
        <v>2508</v>
      </c>
      <c r="J306" s="32">
        <f>0</f>
      </c>
      <c s="32">
        <f>0</f>
      </c>
      <c s="32">
        <f>0+L307+L311+L315</f>
      </c>
      <c s="32">
        <f>0+M307+M311+M315</f>
      </c>
    </row>
    <row r="307" spans="1:16" ht="25.5">
      <c r="A307" t="s">
        <v>49</v>
      </c>
      <c s="34" t="s">
        <v>278</v>
      </c>
      <c s="34" t="s">
        <v>2509</v>
      </c>
      <c s="35" t="s">
        <v>2588</v>
      </c>
      <c s="6" t="s">
        <v>2510</v>
      </c>
      <c s="36" t="s">
        <v>79</v>
      </c>
      <c s="37">
        <v>4.375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2446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</v>
      </c>
    </row>
    <row r="310" spans="1:5" ht="12.75">
      <c r="A310" t="s">
        <v>58</v>
      </c>
      <c r="E310" s="39" t="s">
        <v>1304</v>
      </c>
    </row>
    <row r="311" spans="1:16" ht="25.5">
      <c r="A311" t="s">
        <v>49</v>
      </c>
      <c s="34" t="s">
        <v>281</v>
      </c>
      <c s="34" t="s">
        <v>2511</v>
      </c>
      <c s="35" t="s">
        <v>2588</v>
      </c>
      <c s="6" t="s">
        <v>2512</v>
      </c>
      <c s="36" t="s">
        <v>79</v>
      </c>
      <c s="37">
        <v>4.55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2446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</v>
      </c>
    </row>
    <row r="314" spans="1:5" ht="12.75">
      <c r="A314" t="s">
        <v>58</v>
      </c>
      <c r="E314" s="39" t="s">
        <v>1304</v>
      </c>
    </row>
    <row r="315" spans="1:16" ht="25.5">
      <c r="A315" t="s">
        <v>49</v>
      </c>
      <c s="34" t="s">
        <v>284</v>
      </c>
      <c s="34" t="s">
        <v>2513</v>
      </c>
      <c s="35" t="s">
        <v>2588</v>
      </c>
      <c s="6" t="s">
        <v>2514</v>
      </c>
      <c s="36" t="s">
        <v>2506</v>
      </c>
      <c s="37">
        <v>32.926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2446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</v>
      </c>
    </row>
    <row r="318" spans="1:5" ht="12.75">
      <c r="A318" t="s">
        <v>58</v>
      </c>
      <c r="E318" s="39" t="s">
        <v>1304</v>
      </c>
    </row>
    <row r="319" spans="1:13" ht="12.75">
      <c r="A319" t="s">
        <v>46</v>
      </c>
      <c r="C319" s="31" t="s">
        <v>2596</v>
      </c>
      <c r="E319" s="33" t="s">
        <v>2516</v>
      </c>
      <c r="J319" s="32">
        <f>0</f>
      </c>
      <c s="32">
        <f>0</f>
      </c>
      <c s="32">
        <f>0+L320+L324</f>
      </c>
      <c s="32">
        <f>0+M320+M324</f>
      </c>
    </row>
    <row r="320" spans="1:16" ht="12.75">
      <c r="A320" t="s">
        <v>49</v>
      </c>
      <c s="34" t="s">
        <v>287</v>
      </c>
      <c s="34" t="s">
        <v>2517</v>
      </c>
      <c s="35" t="s">
        <v>2588</v>
      </c>
      <c s="6" t="s">
        <v>2518</v>
      </c>
      <c s="36" t="s">
        <v>100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2446</v>
      </c>
      <c>
        <f>(M320*21)/100</f>
      </c>
      <c t="s">
        <v>27</v>
      </c>
    </row>
    <row r="321" spans="1:5" ht="12.75">
      <c r="A321" s="35" t="s">
        <v>54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2.75">
      <c r="A323" t="s">
        <v>58</v>
      </c>
      <c r="E323" s="39" t="s">
        <v>1304</v>
      </c>
    </row>
    <row r="324" spans="1:16" ht="25.5">
      <c r="A324" t="s">
        <v>49</v>
      </c>
      <c s="34" t="s">
        <v>290</v>
      </c>
      <c s="34" t="s">
        <v>2519</v>
      </c>
      <c s="35" t="s">
        <v>2588</v>
      </c>
      <c s="6" t="s">
        <v>2520</v>
      </c>
      <c s="36" t="s">
        <v>2506</v>
      </c>
      <c s="37">
        <v>6.33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2446</v>
      </c>
      <c>
        <f>(M324*21)/100</f>
      </c>
      <c t="s">
        <v>27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.75">
      <c r="A327" t="s">
        <v>58</v>
      </c>
      <c r="E327" s="39" t="s">
        <v>1304</v>
      </c>
    </row>
    <row r="328" spans="1:13" ht="12.75">
      <c r="A328" t="s">
        <v>46</v>
      </c>
      <c r="C328" s="31" t="s">
        <v>2597</v>
      </c>
      <c r="E328" s="33" t="s">
        <v>2522</v>
      </c>
      <c r="J328" s="32">
        <f>0</f>
      </c>
      <c s="32">
        <f>0</f>
      </c>
      <c s="32">
        <f>0+L329+L333+L337</f>
      </c>
      <c s="32">
        <f>0+M329+M333+M337</f>
      </c>
    </row>
    <row r="329" spans="1:16" ht="12.75">
      <c r="A329" t="s">
        <v>49</v>
      </c>
      <c s="34" t="s">
        <v>293</v>
      </c>
      <c s="34" t="s">
        <v>2523</v>
      </c>
      <c s="35" t="s">
        <v>2588</v>
      </c>
      <c s="6" t="s">
        <v>2524</v>
      </c>
      <c s="36" t="s">
        <v>100</v>
      </c>
      <c s="37">
        <v>3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2446</v>
      </c>
      <c>
        <f>(M329*21)/100</f>
      </c>
      <c t="s">
        <v>27</v>
      </c>
    </row>
    <row r="330" spans="1:5" ht="12.75">
      <c r="A330" s="35" t="s">
        <v>54</v>
      </c>
      <c r="E330" s="39" t="s">
        <v>5</v>
      </c>
    </row>
    <row r="331" spans="1:5" ht="12.75">
      <c r="A331" s="35" t="s">
        <v>56</v>
      </c>
      <c r="E331" s="40" t="s">
        <v>5</v>
      </c>
    </row>
    <row r="332" spans="1:5" ht="12.75">
      <c r="A332" t="s">
        <v>58</v>
      </c>
      <c r="E332" s="39" t="s">
        <v>1304</v>
      </c>
    </row>
    <row r="333" spans="1:16" ht="12.75">
      <c r="A333" t="s">
        <v>49</v>
      </c>
      <c s="34" t="s">
        <v>296</v>
      </c>
      <c s="34" t="s">
        <v>2525</v>
      </c>
      <c s="35" t="s">
        <v>2588</v>
      </c>
      <c s="6" t="s">
        <v>2526</v>
      </c>
      <c s="36" t="s">
        <v>100</v>
      </c>
      <c s="37">
        <v>3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2446</v>
      </c>
      <c>
        <f>(M333*21)/100</f>
      </c>
      <c t="s">
        <v>27</v>
      </c>
    </row>
    <row r="334" spans="1:5" ht="12.75">
      <c r="A334" s="35" t="s">
        <v>54</v>
      </c>
      <c r="E334" s="39" t="s">
        <v>5</v>
      </c>
    </row>
    <row r="335" spans="1:5" ht="12.75">
      <c r="A335" s="35" t="s">
        <v>56</v>
      </c>
      <c r="E335" s="40" t="s">
        <v>2527</v>
      </c>
    </row>
    <row r="336" spans="1:5" ht="12.75">
      <c r="A336" t="s">
        <v>58</v>
      </c>
      <c r="E336" s="39" t="s">
        <v>1304</v>
      </c>
    </row>
    <row r="337" spans="1:16" ht="25.5">
      <c r="A337" t="s">
        <v>49</v>
      </c>
      <c s="34" t="s">
        <v>299</v>
      </c>
      <c s="34" t="s">
        <v>2528</v>
      </c>
      <c s="35" t="s">
        <v>2588</v>
      </c>
      <c s="6" t="s">
        <v>2529</v>
      </c>
      <c s="36" t="s">
        <v>2506</v>
      </c>
      <c s="37">
        <v>7.74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2446</v>
      </c>
      <c>
        <f>(M337*21)/100</f>
      </c>
      <c t="s">
        <v>27</v>
      </c>
    </row>
    <row r="338" spans="1:5" ht="12.75">
      <c r="A338" s="35" t="s">
        <v>54</v>
      </c>
      <c r="E338" s="39" t="s">
        <v>5</v>
      </c>
    </row>
    <row r="339" spans="1:5" ht="12.75">
      <c r="A339" s="35" t="s">
        <v>56</v>
      </c>
      <c r="E339" s="40" t="s">
        <v>5</v>
      </c>
    </row>
    <row r="340" spans="1:5" ht="12.75">
      <c r="A340" t="s">
        <v>58</v>
      </c>
      <c r="E340" s="39" t="s">
        <v>1304</v>
      </c>
    </row>
    <row r="341" spans="1:13" ht="12.75">
      <c r="A341" t="s">
        <v>46</v>
      </c>
      <c r="C341" s="31" t="s">
        <v>2598</v>
      </c>
      <c r="E341" s="33" t="s">
        <v>2531</v>
      </c>
      <c r="J341" s="32">
        <f>0</f>
      </c>
      <c s="32">
        <f>0</f>
      </c>
      <c s="32">
        <f>0+L342+L346+L350+L354+L358</f>
      </c>
      <c s="32">
        <f>0+M342+M346+M350+M354+M358</f>
      </c>
    </row>
    <row r="342" spans="1:16" ht="25.5">
      <c r="A342" t="s">
        <v>49</v>
      </c>
      <c s="34" t="s">
        <v>302</v>
      </c>
      <c s="34" t="s">
        <v>2532</v>
      </c>
      <c s="35" t="s">
        <v>2588</v>
      </c>
      <c s="6" t="s">
        <v>2533</v>
      </c>
      <c s="36" t="s">
        <v>93</v>
      </c>
      <c s="37">
        <v>10.81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2446</v>
      </c>
      <c>
        <f>(M342*21)/100</f>
      </c>
      <c t="s">
        <v>27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56</v>
      </c>
      <c r="E344" s="40" t="s">
        <v>2534</v>
      </c>
    </row>
    <row r="345" spans="1:5" ht="12.75">
      <c r="A345" t="s">
        <v>58</v>
      </c>
      <c r="E345" s="39" t="s">
        <v>1304</v>
      </c>
    </row>
    <row r="346" spans="1:16" ht="25.5">
      <c r="A346" t="s">
        <v>49</v>
      </c>
      <c s="34" t="s">
        <v>305</v>
      </c>
      <c s="34" t="s">
        <v>2535</v>
      </c>
      <c s="35" t="s">
        <v>2588</v>
      </c>
      <c s="6" t="s">
        <v>2536</v>
      </c>
      <c s="36" t="s">
        <v>79</v>
      </c>
      <c s="37">
        <v>0.678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2446</v>
      </c>
      <c>
        <f>(M346*21)/100</f>
      </c>
      <c t="s">
        <v>27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56</v>
      </c>
      <c r="E348" s="40" t="s">
        <v>2537</v>
      </c>
    </row>
    <row r="349" spans="1:5" ht="12.75">
      <c r="A349" t="s">
        <v>58</v>
      </c>
      <c r="E349" s="39" t="s">
        <v>1304</v>
      </c>
    </row>
    <row r="350" spans="1:16" ht="25.5">
      <c r="A350" t="s">
        <v>49</v>
      </c>
      <c s="34" t="s">
        <v>308</v>
      </c>
      <c s="34" t="s">
        <v>2538</v>
      </c>
      <c s="35" t="s">
        <v>2588</v>
      </c>
      <c s="6" t="s">
        <v>2539</v>
      </c>
      <c s="36" t="s">
        <v>93</v>
      </c>
      <c s="37">
        <v>5.1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2446</v>
      </c>
      <c>
        <f>(M350*21)/100</f>
      </c>
      <c t="s">
        <v>27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56</v>
      </c>
      <c r="E352" s="40" t="s">
        <v>2599</v>
      </c>
    </row>
    <row r="353" spans="1:5" ht="12.75">
      <c r="A353" t="s">
        <v>58</v>
      </c>
      <c r="E353" s="39" t="s">
        <v>1304</v>
      </c>
    </row>
    <row r="354" spans="1:16" ht="25.5">
      <c r="A354" t="s">
        <v>49</v>
      </c>
      <c s="34" t="s">
        <v>311</v>
      </c>
      <c s="34" t="s">
        <v>2541</v>
      </c>
      <c s="35" t="s">
        <v>2588</v>
      </c>
      <c s="6" t="s">
        <v>2542</v>
      </c>
      <c s="36" t="s">
        <v>100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2446</v>
      </c>
      <c>
        <f>(M354*21)/100</f>
      </c>
      <c t="s">
        <v>27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56</v>
      </c>
      <c r="E356" s="40" t="s">
        <v>2543</v>
      </c>
    </row>
    <row r="357" spans="1:5" ht="12.75">
      <c r="A357" t="s">
        <v>58</v>
      </c>
      <c r="E357" s="39" t="s">
        <v>1304</v>
      </c>
    </row>
    <row r="358" spans="1:16" ht="25.5">
      <c r="A358" t="s">
        <v>49</v>
      </c>
      <c s="34" t="s">
        <v>314</v>
      </c>
      <c s="34" t="s">
        <v>2544</v>
      </c>
      <c s="35" t="s">
        <v>2588</v>
      </c>
      <c s="6" t="s">
        <v>2545</v>
      </c>
      <c s="36" t="s">
        <v>2506</v>
      </c>
      <c s="37">
        <v>182.908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2446</v>
      </c>
      <c>
        <f>(M358*21)/100</f>
      </c>
      <c t="s">
        <v>27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56</v>
      </c>
      <c r="E360" s="40" t="s">
        <v>5</v>
      </c>
    </row>
    <row r="361" spans="1:5" ht="12.75">
      <c r="A361" t="s">
        <v>58</v>
      </c>
      <c r="E361" s="39" t="s">
        <v>1304</v>
      </c>
    </row>
    <row r="362" spans="1:13" ht="12.75">
      <c r="A362" t="s">
        <v>46</v>
      </c>
      <c r="C362" s="31" t="s">
        <v>2600</v>
      </c>
      <c r="E362" s="33" t="s">
        <v>2547</v>
      </c>
      <c r="J362" s="32">
        <f>0</f>
      </c>
      <c s="32">
        <f>0</f>
      </c>
      <c s="32">
        <f>0+L363+L367+L371</f>
      </c>
      <c s="32">
        <f>0+M363+M367+M371</f>
      </c>
    </row>
    <row r="363" spans="1:16" ht="12.75">
      <c r="A363" t="s">
        <v>49</v>
      </c>
      <c s="34" t="s">
        <v>317</v>
      </c>
      <c s="34" t="s">
        <v>2548</v>
      </c>
      <c s="35" t="s">
        <v>2588</v>
      </c>
      <c s="6" t="s">
        <v>2549</v>
      </c>
      <c s="36" t="s">
        <v>1994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2446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2550</v>
      </c>
    </row>
    <row r="366" spans="1:5" ht="12.75">
      <c r="A366" t="s">
        <v>58</v>
      </c>
      <c r="E366" s="39" t="s">
        <v>1304</v>
      </c>
    </row>
    <row r="367" spans="1:16" ht="12.75">
      <c r="A367" t="s">
        <v>49</v>
      </c>
      <c s="34" t="s">
        <v>320</v>
      </c>
      <c s="34" t="s">
        <v>2551</v>
      </c>
      <c s="35" t="s">
        <v>2588</v>
      </c>
      <c s="6" t="s">
        <v>2552</v>
      </c>
      <c s="36" t="s">
        <v>52</v>
      </c>
      <c s="37">
        <v>0.002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2446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2553</v>
      </c>
    </row>
    <row r="370" spans="1:5" ht="12.75">
      <c r="A370" t="s">
        <v>58</v>
      </c>
      <c r="E370" s="39" t="s">
        <v>1304</v>
      </c>
    </row>
    <row r="371" spans="1:16" ht="25.5">
      <c r="A371" t="s">
        <v>49</v>
      </c>
      <c s="34" t="s">
        <v>323</v>
      </c>
      <c s="34" t="s">
        <v>2554</v>
      </c>
      <c s="35" t="s">
        <v>2588</v>
      </c>
      <c s="6" t="s">
        <v>2555</v>
      </c>
      <c s="36" t="s">
        <v>2506</v>
      </c>
      <c s="37">
        <v>3.186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2446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</v>
      </c>
    </row>
    <row r="374" spans="1:5" ht="12.75">
      <c r="A374" t="s">
        <v>58</v>
      </c>
      <c r="E374" s="39" t="s">
        <v>1304</v>
      </c>
    </row>
    <row r="375" spans="1:13" ht="12.75">
      <c r="A375" t="s">
        <v>46</v>
      </c>
      <c r="C375" s="31" t="s">
        <v>2601</v>
      </c>
      <c r="E375" s="33" t="s">
        <v>2557</v>
      </c>
      <c r="J375" s="32">
        <f>0</f>
      </c>
      <c s="32">
        <f>0</f>
      </c>
      <c s="32">
        <f>0+L376+L380+L384+L388+L392</f>
      </c>
      <c s="32">
        <f>0+M376+M380+M384+M388+M392</f>
      </c>
    </row>
    <row r="376" spans="1:16" ht="12.75">
      <c r="A376" t="s">
        <v>49</v>
      </c>
      <c s="34" t="s">
        <v>326</v>
      </c>
      <c s="34" t="s">
        <v>2558</v>
      </c>
      <c s="35" t="s">
        <v>2588</v>
      </c>
      <c s="6" t="s">
        <v>2559</v>
      </c>
      <c s="36" t="s">
        <v>79</v>
      </c>
      <c s="37">
        <v>3.657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2446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2560</v>
      </c>
    </row>
    <row r="379" spans="1:5" ht="12.75">
      <c r="A379" t="s">
        <v>58</v>
      </c>
      <c r="E379" s="39" t="s">
        <v>1304</v>
      </c>
    </row>
    <row r="380" spans="1:16" ht="12.75">
      <c r="A380" t="s">
        <v>49</v>
      </c>
      <c s="34" t="s">
        <v>330</v>
      </c>
      <c s="34" t="s">
        <v>2561</v>
      </c>
      <c s="35" t="s">
        <v>2588</v>
      </c>
      <c s="6" t="s">
        <v>2562</v>
      </c>
      <c s="36" t="s">
        <v>79</v>
      </c>
      <c s="37">
        <v>3.657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2446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2560</v>
      </c>
    </row>
    <row r="383" spans="1:5" ht="12.75">
      <c r="A383" t="s">
        <v>58</v>
      </c>
      <c r="E383" s="39" t="s">
        <v>1304</v>
      </c>
    </row>
    <row r="384" spans="1:16" ht="25.5">
      <c r="A384" t="s">
        <v>49</v>
      </c>
      <c s="34" t="s">
        <v>333</v>
      </c>
      <c s="34" t="s">
        <v>2563</v>
      </c>
      <c s="35" t="s">
        <v>2588</v>
      </c>
      <c s="6" t="s">
        <v>2564</v>
      </c>
      <c s="36" t="s">
        <v>79</v>
      </c>
      <c s="37">
        <v>3.657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2446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5</v>
      </c>
    </row>
    <row r="387" spans="1:5" ht="12.75">
      <c r="A387" t="s">
        <v>58</v>
      </c>
      <c r="E387" s="39" t="s">
        <v>1304</v>
      </c>
    </row>
    <row r="388" spans="1:16" ht="12.75">
      <c r="A388" t="s">
        <v>49</v>
      </c>
      <c s="34" t="s">
        <v>336</v>
      </c>
      <c s="34" t="s">
        <v>2565</v>
      </c>
      <c s="35" t="s">
        <v>2588</v>
      </c>
      <c s="6" t="s">
        <v>2566</v>
      </c>
      <c s="36" t="s">
        <v>79</v>
      </c>
      <c s="37">
        <v>4.023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2446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25.5">
      <c r="A390" s="35" t="s">
        <v>56</v>
      </c>
      <c r="E390" s="40" t="s">
        <v>2567</v>
      </c>
    </row>
    <row r="391" spans="1:5" ht="12.75">
      <c r="A391" t="s">
        <v>58</v>
      </c>
      <c r="E391" s="39" t="s">
        <v>1304</v>
      </c>
    </row>
    <row r="392" spans="1:16" ht="25.5">
      <c r="A392" t="s">
        <v>49</v>
      </c>
      <c s="34" t="s">
        <v>339</v>
      </c>
      <c s="34" t="s">
        <v>2568</v>
      </c>
      <c s="35" t="s">
        <v>2588</v>
      </c>
      <c s="6" t="s">
        <v>2569</v>
      </c>
      <c s="36" t="s">
        <v>2506</v>
      </c>
      <c s="37">
        <v>30.113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2446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12.75">
      <c r="A394" s="35" t="s">
        <v>56</v>
      </c>
      <c r="E394" s="40" t="s">
        <v>5</v>
      </c>
    </row>
    <row r="395" spans="1:5" ht="12.75">
      <c r="A395" t="s">
        <v>58</v>
      </c>
      <c r="E395" s="39" t="s">
        <v>1304</v>
      </c>
    </row>
    <row r="396" spans="1:13" ht="12.75">
      <c r="A396" t="s">
        <v>46</v>
      </c>
      <c r="C396" s="31" t="s">
        <v>2602</v>
      </c>
      <c r="E396" s="33" t="s">
        <v>2571</v>
      </c>
      <c r="J396" s="32">
        <f>0</f>
      </c>
      <c s="32">
        <f>0</f>
      </c>
      <c s="32">
        <f>0+L397+L401+L405</f>
      </c>
      <c s="32">
        <f>0+M397+M401+M405</f>
      </c>
    </row>
    <row r="397" spans="1:16" ht="25.5">
      <c r="A397" t="s">
        <v>49</v>
      </c>
      <c s="34" t="s">
        <v>342</v>
      </c>
      <c s="34" t="s">
        <v>2572</v>
      </c>
      <c s="35" t="s">
        <v>2588</v>
      </c>
      <c s="6" t="s">
        <v>2573</v>
      </c>
      <c s="36" t="s">
        <v>79</v>
      </c>
      <c s="37">
        <v>33.716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2446</v>
      </c>
      <c>
        <f>(M397*21)/100</f>
      </c>
      <c t="s">
        <v>27</v>
      </c>
    </row>
    <row r="398" spans="1:5" ht="12.75">
      <c r="A398" s="35" t="s">
        <v>54</v>
      </c>
      <c r="E398" s="39" t="s">
        <v>5</v>
      </c>
    </row>
    <row r="399" spans="1:5" ht="12.75">
      <c r="A399" s="35" t="s">
        <v>56</v>
      </c>
      <c r="E399" s="40" t="s">
        <v>5</v>
      </c>
    </row>
    <row r="400" spans="1:5" ht="12.75">
      <c r="A400" t="s">
        <v>58</v>
      </c>
      <c r="E400" s="39" t="s">
        <v>1304</v>
      </c>
    </row>
    <row r="401" spans="1:16" ht="25.5">
      <c r="A401" t="s">
        <v>49</v>
      </c>
      <c s="34" t="s">
        <v>345</v>
      </c>
      <c s="34" t="s">
        <v>2574</v>
      </c>
      <c s="35" t="s">
        <v>2588</v>
      </c>
      <c s="6" t="s">
        <v>2575</v>
      </c>
      <c s="36" t="s">
        <v>79</v>
      </c>
      <c s="37">
        <v>29.341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2446</v>
      </c>
      <c>
        <f>(M401*21)/100</f>
      </c>
      <c t="s">
        <v>27</v>
      </c>
    </row>
    <row r="402" spans="1:5" ht="12.75">
      <c r="A402" s="35" t="s">
        <v>54</v>
      </c>
      <c r="E402" s="39" t="s">
        <v>5</v>
      </c>
    </row>
    <row r="403" spans="1:5" ht="12.75">
      <c r="A403" s="35" t="s">
        <v>56</v>
      </c>
      <c r="E403" s="40" t="s">
        <v>2603</v>
      </c>
    </row>
    <row r="404" spans="1:5" ht="12.75">
      <c r="A404" t="s">
        <v>58</v>
      </c>
      <c r="E404" s="39" t="s">
        <v>1304</v>
      </c>
    </row>
    <row r="405" spans="1:16" ht="25.5">
      <c r="A405" t="s">
        <v>49</v>
      </c>
      <c s="34" t="s">
        <v>348</v>
      </c>
      <c s="34" t="s">
        <v>2574</v>
      </c>
      <c s="35" t="s">
        <v>2604</v>
      </c>
      <c s="6" t="s">
        <v>2575</v>
      </c>
      <c s="36" t="s">
        <v>79</v>
      </c>
      <c s="37">
        <v>4.375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2446</v>
      </c>
      <c>
        <f>(M405*21)/100</f>
      </c>
      <c t="s">
        <v>27</v>
      </c>
    </row>
    <row r="406" spans="1:5" ht="12.75">
      <c r="A406" s="35" t="s">
        <v>54</v>
      </c>
      <c r="E406" s="39" t="s">
        <v>5</v>
      </c>
    </row>
    <row r="407" spans="1:5" ht="12.75">
      <c r="A407" s="35" t="s">
        <v>56</v>
      </c>
      <c r="E407" s="40" t="s">
        <v>2578</v>
      </c>
    </row>
    <row r="408" spans="1:5" ht="12.75">
      <c r="A408" t="s">
        <v>58</v>
      </c>
      <c r="E408" s="39" t="s">
        <v>1304</v>
      </c>
    </row>
    <row r="409" spans="1:13" ht="12.75">
      <c r="A409" t="s">
        <v>46</v>
      </c>
      <c r="C409" s="31" t="s">
        <v>2605</v>
      </c>
      <c r="E409" s="33" t="s">
        <v>2580</v>
      </c>
      <c r="J409" s="32">
        <f>0</f>
      </c>
      <c s="32">
        <f>0</f>
      </c>
      <c s="32">
        <f>0+L410</f>
      </c>
      <c s="32">
        <f>0+M410</f>
      </c>
    </row>
    <row r="410" spans="1:16" ht="25.5">
      <c r="A410" t="s">
        <v>49</v>
      </c>
      <c s="34" t="s">
        <v>257</v>
      </c>
      <c s="34" t="s">
        <v>2581</v>
      </c>
      <c s="35" t="s">
        <v>2588</v>
      </c>
      <c s="6" t="s">
        <v>2582</v>
      </c>
      <c s="36" t="s">
        <v>79</v>
      </c>
      <c s="37">
        <v>24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2446</v>
      </c>
      <c>
        <f>(M410*21)/100</f>
      </c>
      <c t="s">
        <v>27</v>
      </c>
    </row>
    <row r="411" spans="1:5" ht="12.75">
      <c r="A411" s="35" t="s">
        <v>54</v>
      </c>
      <c r="E411" s="39" t="s">
        <v>5</v>
      </c>
    </row>
    <row r="412" spans="1:5" ht="12.75">
      <c r="A412" s="35" t="s">
        <v>56</v>
      </c>
      <c r="E412" s="40" t="s">
        <v>5</v>
      </c>
    </row>
    <row r="413" spans="1:5" ht="12.75">
      <c r="A413" t="s">
        <v>58</v>
      </c>
      <c r="E413" s="39" t="s">
        <v>1304</v>
      </c>
    </row>
    <row r="414" spans="1:13" ht="12.75">
      <c r="A414" t="s">
        <v>46</v>
      </c>
      <c r="C414" s="31" t="s">
        <v>2606</v>
      </c>
      <c r="E414" s="33" t="s">
        <v>2584</v>
      </c>
      <c r="J414" s="32">
        <f>0</f>
      </c>
      <c s="32">
        <f>0</f>
      </c>
      <c s="32">
        <f>0+L415</f>
      </c>
      <c s="32">
        <f>0+M415</f>
      </c>
    </row>
    <row r="415" spans="1:16" ht="25.5">
      <c r="A415" t="s">
        <v>49</v>
      </c>
      <c s="34" t="s">
        <v>260</v>
      </c>
      <c s="34" t="s">
        <v>2585</v>
      </c>
      <c s="35" t="s">
        <v>2588</v>
      </c>
      <c s="6" t="s">
        <v>2586</v>
      </c>
      <c s="36" t="s">
        <v>52</v>
      </c>
      <c s="37">
        <v>15.322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2446</v>
      </c>
      <c>
        <f>(M415*21)/100</f>
      </c>
      <c t="s">
        <v>27</v>
      </c>
    </row>
    <row r="416" spans="1:5" ht="12.75">
      <c r="A416" s="35" t="s">
        <v>54</v>
      </c>
      <c r="E416" s="39" t="s">
        <v>5</v>
      </c>
    </row>
    <row r="417" spans="1:5" ht="12.75">
      <c r="A417" s="35" t="s">
        <v>56</v>
      </c>
      <c r="E417" s="40" t="s">
        <v>5</v>
      </c>
    </row>
    <row r="418" spans="1:5" ht="12.75">
      <c r="A418" t="s">
        <v>58</v>
      </c>
      <c r="E418" s="39" t="s">
        <v>1304</v>
      </c>
    </row>
    <row r="419" spans="1:13" ht="12.75">
      <c r="A419" t="s">
        <v>46</v>
      </c>
      <c r="C419" s="31" t="s">
        <v>2607</v>
      </c>
      <c r="E419" s="33" t="s">
        <v>2442</v>
      </c>
      <c r="J419" s="32">
        <f>0</f>
      </c>
      <c s="32">
        <f>0</f>
      </c>
      <c s="32">
        <f>0+L420+L424+L428+L432</f>
      </c>
      <c s="32">
        <f>0+M420+M424+M428+M432</f>
      </c>
    </row>
    <row r="420" spans="1:16" ht="25.5">
      <c r="A420" t="s">
        <v>49</v>
      </c>
      <c s="34" t="s">
        <v>351</v>
      </c>
      <c s="34" t="s">
        <v>2608</v>
      </c>
      <c s="35" t="s">
        <v>2609</v>
      </c>
      <c s="6" t="s">
        <v>2610</v>
      </c>
      <c s="36" t="s">
        <v>79</v>
      </c>
      <c s="37">
        <v>2.706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2446</v>
      </c>
      <c>
        <f>(M420*21)/100</f>
      </c>
      <c t="s">
        <v>27</v>
      </c>
    </row>
    <row r="421" spans="1:5" ht="12.75">
      <c r="A421" s="35" t="s">
        <v>54</v>
      </c>
      <c r="E421" s="39" t="s">
        <v>55</v>
      </c>
    </row>
    <row r="422" spans="1:5" ht="12.75">
      <c r="A422" s="35" t="s">
        <v>56</v>
      </c>
      <c r="E422" s="40" t="s">
        <v>5</v>
      </c>
    </row>
    <row r="423" spans="1:5" ht="12.75">
      <c r="A423" t="s">
        <v>58</v>
      </c>
      <c r="E423" s="39" t="s">
        <v>1304</v>
      </c>
    </row>
    <row r="424" spans="1:16" ht="25.5">
      <c r="A424" t="s">
        <v>49</v>
      </c>
      <c s="34" t="s">
        <v>354</v>
      </c>
      <c s="34" t="s">
        <v>2611</v>
      </c>
      <c s="35" t="s">
        <v>2609</v>
      </c>
      <c s="6" t="s">
        <v>2612</v>
      </c>
      <c s="36" t="s">
        <v>79</v>
      </c>
      <c s="37">
        <v>2.706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2446</v>
      </c>
      <c>
        <f>(M424*21)/100</f>
      </c>
      <c t="s">
        <v>27</v>
      </c>
    </row>
    <row r="425" spans="1:5" ht="12.75">
      <c r="A425" s="35" t="s">
        <v>54</v>
      </c>
      <c r="E425" s="39" t="s">
        <v>5</v>
      </c>
    </row>
    <row r="426" spans="1:5" ht="12.75">
      <c r="A426" s="35" t="s">
        <v>56</v>
      </c>
      <c r="E426" s="40" t="s">
        <v>2613</v>
      </c>
    </row>
    <row r="427" spans="1:5" ht="12.75">
      <c r="A427" t="s">
        <v>58</v>
      </c>
      <c r="E427" s="39" t="s">
        <v>1304</v>
      </c>
    </row>
    <row r="428" spans="1:16" ht="25.5">
      <c r="A428" t="s">
        <v>49</v>
      </c>
      <c s="34" t="s">
        <v>358</v>
      </c>
      <c s="34" t="s">
        <v>2614</v>
      </c>
      <c s="35" t="s">
        <v>2609</v>
      </c>
      <c s="6" t="s">
        <v>2615</v>
      </c>
      <c s="36" t="s">
        <v>79</v>
      </c>
      <c s="37">
        <v>55.97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2446</v>
      </c>
      <c>
        <f>(M428*21)/100</f>
      </c>
      <c t="s">
        <v>27</v>
      </c>
    </row>
    <row r="429" spans="1:5" ht="12.75">
      <c r="A429" s="35" t="s">
        <v>54</v>
      </c>
      <c r="E429" s="39" t="s">
        <v>5</v>
      </c>
    </row>
    <row r="430" spans="1:5" ht="12.75">
      <c r="A430" s="35" t="s">
        <v>56</v>
      </c>
      <c r="E430" s="40" t="s">
        <v>5</v>
      </c>
    </row>
    <row r="431" spans="1:5" ht="12.75">
      <c r="A431" t="s">
        <v>58</v>
      </c>
      <c r="E431" s="39" t="s">
        <v>1304</v>
      </c>
    </row>
    <row r="432" spans="1:16" ht="25.5">
      <c r="A432" t="s">
        <v>49</v>
      </c>
      <c s="34" t="s">
        <v>361</v>
      </c>
      <c s="34" t="s">
        <v>2616</v>
      </c>
      <c s="35" t="s">
        <v>2609</v>
      </c>
      <c s="6" t="s">
        <v>2617</v>
      </c>
      <c s="36" t="s">
        <v>79</v>
      </c>
      <c s="37">
        <v>55.97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2446</v>
      </c>
      <c>
        <f>(M432*21)/100</f>
      </c>
      <c t="s">
        <v>27</v>
      </c>
    </row>
    <row r="433" spans="1:5" ht="12.75">
      <c r="A433" s="35" t="s">
        <v>54</v>
      </c>
      <c r="E433" s="39" t="s">
        <v>5</v>
      </c>
    </row>
    <row r="434" spans="1:5" ht="25.5">
      <c r="A434" s="35" t="s">
        <v>56</v>
      </c>
      <c r="E434" s="40" t="s">
        <v>2618</v>
      </c>
    </row>
    <row r="435" spans="1:5" ht="12.75">
      <c r="A435" t="s">
        <v>58</v>
      </c>
      <c r="E435" s="39" t="s">
        <v>1304</v>
      </c>
    </row>
    <row r="436" spans="1:13" ht="12.75">
      <c r="A436" t="s">
        <v>46</v>
      </c>
      <c r="C436" s="31" t="s">
        <v>2619</v>
      </c>
      <c r="E436" s="33" t="s">
        <v>2547</v>
      </c>
      <c r="J436" s="32">
        <f>0</f>
      </c>
      <c s="32">
        <f>0</f>
      </c>
      <c s="32">
        <f>0+L437+L441+L445+L449+L453+L457</f>
      </c>
      <c s="32">
        <f>0+M437+M441+M445+M449+M453+M457</f>
      </c>
    </row>
    <row r="437" spans="1:16" ht="25.5">
      <c r="A437" t="s">
        <v>49</v>
      </c>
      <c s="34" t="s">
        <v>669</v>
      </c>
      <c s="34" t="s">
        <v>2620</v>
      </c>
      <c s="35" t="s">
        <v>2609</v>
      </c>
      <c s="6" t="s">
        <v>2621</v>
      </c>
      <c s="36" t="s">
        <v>1994</v>
      </c>
      <c s="37">
        <v>1382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2446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2622</v>
      </c>
    </row>
    <row r="440" spans="1:5" ht="12.75">
      <c r="A440" t="s">
        <v>58</v>
      </c>
      <c r="E440" s="39" t="s">
        <v>1304</v>
      </c>
    </row>
    <row r="441" spans="1:16" ht="12.75">
      <c r="A441" t="s">
        <v>49</v>
      </c>
      <c s="34" t="s">
        <v>670</v>
      </c>
      <c s="34" t="s">
        <v>2623</v>
      </c>
      <c s="35" t="s">
        <v>2609</v>
      </c>
      <c s="6" t="s">
        <v>2624</v>
      </c>
      <c s="36" t="s">
        <v>52</v>
      </c>
      <c s="37">
        <v>1.193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2446</v>
      </c>
      <c>
        <f>(M441*21)/100</f>
      </c>
      <c t="s">
        <v>27</v>
      </c>
    </row>
    <row r="442" spans="1:5" ht="12.75">
      <c r="A442" s="35" t="s">
        <v>54</v>
      </c>
      <c r="E442" s="39" t="s">
        <v>5</v>
      </c>
    </row>
    <row r="443" spans="1:5" ht="63.75">
      <c r="A443" s="35" t="s">
        <v>56</v>
      </c>
      <c r="E443" s="40" t="s">
        <v>2625</v>
      </c>
    </row>
    <row r="444" spans="1:5" ht="12.75">
      <c r="A444" t="s">
        <v>58</v>
      </c>
      <c r="E444" s="39" t="s">
        <v>1304</v>
      </c>
    </row>
    <row r="445" spans="1:16" ht="12.75">
      <c r="A445" t="s">
        <v>49</v>
      </c>
      <c s="34" t="s">
        <v>673</v>
      </c>
      <c s="34" t="s">
        <v>2626</v>
      </c>
      <c s="35" t="s">
        <v>2609</v>
      </c>
      <c s="6" t="s">
        <v>2627</v>
      </c>
      <c s="36" t="s">
        <v>52</v>
      </c>
      <c s="37">
        <v>0.004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2446</v>
      </c>
      <c>
        <f>(M445*21)/100</f>
      </c>
      <c t="s">
        <v>27</v>
      </c>
    </row>
    <row r="446" spans="1:5" ht="12.75">
      <c r="A446" s="35" t="s">
        <v>54</v>
      </c>
      <c r="E446" s="39" t="s">
        <v>5</v>
      </c>
    </row>
    <row r="447" spans="1:5" ht="12.75">
      <c r="A447" s="35" t="s">
        <v>56</v>
      </c>
      <c r="E447" s="40" t="s">
        <v>2628</v>
      </c>
    </row>
    <row r="448" spans="1:5" ht="12.75">
      <c r="A448" t="s">
        <v>58</v>
      </c>
      <c r="E448" s="39" t="s">
        <v>1304</v>
      </c>
    </row>
    <row r="449" spans="1:16" ht="12.75">
      <c r="A449" t="s">
        <v>49</v>
      </c>
      <c s="34" t="s">
        <v>676</v>
      </c>
      <c s="34" t="s">
        <v>2629</v>
      </c>
      <c s="35" t="s">
        <v>2609</v>
      </c>
      <c s="6" t="s">
        <v>2630</v>
      </c>
      <c s="36" t="s">
        <v>52</v>
      </c>
      <c s="37">
        <v>0.055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2446</v>
      </c>
      <c>
        <f>(M449*21)/100</f>
      </c>
      <c t="s">
        <v>27</v>
      </c>
    </row>
    <row r="450" spans="1:5" ht="12.75">
      <c r="A450" s="35" t="s">
        <v>54</v>
      </c>
      <c r="E450" s="39" t="s">
        <v>5</v>
      </c>
    </row>
    <row r="451" spans="1:5" ht="25.5">
      <c r="A451" s="35" t="s">
        <v>56</v>
      </c>
      <c r="E451" s="40" t="s">
        <v>2631</v>
      </c>
    </row>
    <row r="452" spans="1:5" ht="12.75">
      <c r="A452" t="s">
        <v>58</v>
      </c>
      <c r="E452" s="39" t="s">
        <v>1304</v>
      </c>
    </row>
    <row r="453" spans="1:16" ht="12.75">
      <c r="A453" t="s">
        <v>49</v>
      </c>
      <c s="34" t="s">
        <v>679</v>
      </c>
      <c s="34" t="s">
        <v>2632</v>
      </c>
      <c s="35" t="s">
        <v>2609</v>
      </c>
      <c s="6" t="s">
        <v>2633</v>
      </c>
      <c s="36" t="s">
        <v>52</v>
      </c>
      <c s="37">
        <v>0.137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2446</v>
      </c>
      <c>
        <f>(M453*21)/100</f>
      </c>
      <c t="s">
        <v>27</v>
      </c>
    </row>
    <row r="454" spans="1:5" ht="12.75">
      <c r="A454" s="35" t="s">
        <v>54</v>
      </c>
      <c r="E454" s="39" t="s">
        <v>5</v>
      </c>
    </row>
    <row r="455" spans="1:5" ht="25.5">
      <c r="A455" s="35" t="s">
        <v>56</v>
      </c>
      <c r="E455" s="40" t="s">
        <v>2634</v>
      </c>
    </row>
    <row r="456" spans="1:5" ht="12.75">
      <c r="A456" t="s">
        <v>58</v>
      </c>
      <c r="E456" s="39" t="s">
        <v>1304</v>
      </c>
    </row>
    <row r="457" spans="1:16" ht="25.5">
      <c r="A457" t="s">
        <v>49</v>
      </c>
      <c s="34" t="s">
        <v>680</v>
      </c>
      <c s="34" t="s">
        <v>2554</v>
      </c>
      <c s="35" t="s">
        <v>2609</v>
      </c>
      <c s="6" t="s">
        <v>2555</v>
      </c>
      <c s="36" t="s">
        <v>2506</v>
      </c>
      <c s="37">
        <v>864.642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2446</v>
      </c>
      <c>
        <f>(M457*21)/100</f>
      </c>
      <c t="s">
        <v>27</v>
      </c>
    </row>
    <row r="458" spans="1:5" ht="12.75">
      <c r="A458" s="35" t="s">
        <v>54</v>
      </c>
      <c r="E458" s="39" t="s">
        <v>5</v>
      </c>
    </row>
    <row r="459" spans="1:5" ht="12.75">
      <c r="A459" s="35" t="s">
        <v>56</v>
      </c>
      <c r="E459" s="40" t="s">
        <v>5</v>
      </c>
    </row>
    <row r="460" spans="1:5" ht="12.75">
      <c r="A460" t="s">
        <v>58</v>
      </c>
      <c r="E460" s="39" t="s">
        <v>1304</v>
      </c>
    </row>
    <row r="461" spans="1:13" ht="12.75">
      <c r="A461" t="s">
        <v>46</v>
      </c>
      <c r="C461" s="31" t="s">
        <v>2635</v>
      </c>
      <c r="E461" s="33" t="s">
        <v>2636</v>
      </c>
      <c r="J461" s="32">
        <f>0</f>
      </c>
      <c s="32">
        <f>0</f>
      </c>
      <c s="32">
        <f>0+L462+L466+L470+L474</f>
      </c>
      <c s="32">
        <f>0+M462+M466+M470+M474</f>
      </c>
    </row>
    <row r="462" spans="1:16" ht="25.5">
      <c r="A462" t="s">
        <v>49</v>
      </c>
      <c s="34" t="s">
        <v>681</v>
      </c>
      <c s="34" t="s">
        <v>2637</v>
      </c>
      <c s="35" t="s">
        <v>2609</v>
      </c>
      <c s="6" t="s">
        <v>2638</v>
      </c>
      <c s="36" t="s">
        <v>79</v>
      </c>
      <c s="37">
        <v>40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2446</v>
      </c>
      <c>
        <f>(M462*21)/100</f>
      </c>
      <c t="s">
        <v>27</v>
      </c>
    </row>
    <row r="463" spans="1:5" ht="12.75">
      <c r="A463" s="35" t="s">
        <v>54</v>
      </c>
      <c r="E463" s="39" t="s">
        <v>5</v>
      </c>
    </row>
    <row r="464" spans="1:5" ht="51">
      <c r="A464" s="35" t="s">
        <v>56</v>
      </c>
      <c r="E464" s="40" t="s">
        <v>2639</v>
      </c>
    </row>
    <row r="465" spans="1:5" ht="12.75">
      <c r="A465" t="s">
        <v>58</v>
      </c>
      <c r="E465" s="39" t="s">
        <v>1304</v>
      </c>
    </row>
    <row r="466" spans="1:16" ht="25.5">
      <c r="A466" t="s">
        <v>49</v>
      </c>
      <c s="34" t="s">
        <v>682</v>
      </c>
      <c s="34" t="s">
        <v>2640</v>
      </c>
      <c s="35" t="s">
        <v>2609</v>
      </c>
      <c s="6" t="s">
        <v>2641</v>
      </c>
      <c s="36" t="s">
        <v>79</v>
      </c>
      <c s="37">
        <v>40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2446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51">
      <c r="A468" s="35" t="s">
        <v>56</v>
      </c>
      <c r="E468" s="40" t="s">
        <v>2639</v>
      </c>
    </row>
    <row r="469" spans="1:5" ht="12.75">
      <c r="A469" t="s">
        <v>58</v>
      </c>
      <c r="E469" s="39" t="s">
        <v>1304</v>
      </c>
    </row>
    <row r="470" spans="1:16" ht="12.75">
      <c r="A470" t="s">
        <v>49</v>
      </c>
      <c s="34" t="s">
        <v>683</v>
      </c>
      <c s="34" t="s">
        <v>2642</v>
      </c>
      <c s="35" t="s">
        <v>2609</v>
      </c>
      <c s="6" t="s">
        <v>2643</v>
      </c>
      <c s="36" t="s">
        <v>79</v>
      </c>
      <c s="37">
        <v>40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2446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51">
      <c r="A472" s="35" t="s">
        <v>56</v>
      </c>
      <c r="E472" s="40" t="s">
        <v>2639</v>
      </c>
    </row>
    <row r="473" spans="1:5" ht="12.75">
      <c r="A473" t="s">
        <v>58</v>
      </c>
      <c r="E473" s="39" t="s">
        <v>1304</v>
      </c>
    </row>
    <row r="474" spans="1:16" ht="12.75">
      <c r="A474" t="s">
        <v>49</v>
      </c>
      <c s="34" t="s">
        <v>684</v>
      </c>
      <c s="34" t="s">
        <v>2644</v>
      </c>
      <c s="35" t="s">
        <v>2609</v>
      </c>
      <c s="6" t="s">
        <v>2645</v>
      </c>
      <c s="36" t="s">
        <v>79</v>
      </c>
      <c s="37">
        <v>40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2446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51">
      <c r="A476" s="35" t="s">
        <v>56</v>
      </c>
      <c r="E476" s="40" t="s">
        <v>2639</v>
      </c>
    </row>
    <row r="477" spans="1:5" ht="12.75">
      <c r="A477" t="s">
        <v>58</v>
      </c>
      <c r="E477" s="39" t="s">
        <v>1304</v>
      </c>
    </row>
    <row r="478" spans="1:13" ht="12.75">
      <c r="A478" t="s">
        <v>46</v>
      </c>
      <c r="C478" s="31" t="s">
        <v>2646</v>
      </c>
      <c r="E478" s="33" t="s">
        <v>2580</v>
      </c>
      <c r="J478" s="32">
        <f>0</f>
      </c>
      <c s="32">
        <f>0</f>
      </c>
      <c s="32">
        <f>0+L479+L483+L487+L491</f>
      </c>
      <c s="32">
        <f>0+M479+M483+M487+M491</f>
      </c>
    </row>
    <row r="479" spans="1:16" ht="25.5">
      <c r="A479" t="s">
        <v>49</v>
      </c>
      <c s="34" t="s">
        <v>569</v>
      </c>
      <c s="34" t="s">
        <v>2581</v>
      </c>
      <c s="35" t="s">
        <v>2609</v>
      </c>
      <c s="6" t="s">
        <v>2582</v>
      </c>
      <c s="36" t="s">
        <v>79</v>
      </c>
      <c s="37">
        <v>36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2446</v>
      </c>
      <c>
        <f>(M479*21)/100</f>
      </c>
      <c t="s">
        <v>27</v>
      </c>
    </row>
    <row r="480" spans="1:5" ht="12.75">
      <c r="A480" s="35" t="s">
        <v>54</v>
      </c>
      <c r="E480" s="39" t="s">
        <v>5</v>
      </c>
    </row>
    <row r="481" spans="1:5" ht="12.75">
      <c r="A481" s="35" t="s">
        <v>56</v>
      </c>
      <c r="E481" s="40" t="s">
        <v>5</v>
      </c>
    </row>
    <row r="482" spans="1:5" ht="12.75">
      <c r="A482" t="s">
        <v>58</v>
      </c>
      <c r="E482" s="39" t="s">
        <v>1304</v>
      </c>
    </row>
    <row r="483" spans="1:16" ht="25.5">
      <c r="A483" t="s">
        <v>49</v>
      </c>
      <c s="34" t="s">
        <v>571</v>
      </c>
      <c s="34" t="s">
        <v>2647</v>
      </c>
      <c s="35" t="s">
        <v>2609</v>
      </c>
      <c s="6" t="s">
        <v>2648</v>
      </c>
      <c s="36" t="s">
        <v>100</v>
      </c>
      <c s="37">
        <v>12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2446</v>
      </c>
      <c>
        <f>(M483*21)/100</f>
      </c>
      <c t="s">
        <v>27</v>
      </c>
    </row>
    <row r="484" spans="1:5" ht="12.75">
      <c r="A484" s="35" t="s">
        <v>54</v>
      </c>
      <c r="E484" s="39" t="s">
        <v>5</v>
      </c>
    </row>
    <row r="485" spans="1:5" ht="12.75">
      <c r="A485" s="35" t="s">
        <v>56</v>
      </c>
      <c r="E485" s="40" t="s">
        <v>2649</v>
      </c>
    </row>
    <row r="486" spans="1:5" ht="12.75">
      <c r="A486" t="s">
        <v>58</v>
      </c>
      <c r="E486" s="39" t="s">
        <v>1304</v>
      </c>
    </row>
    <row r="487" spans="1:16" ht="25.5">
      <c r="A487" t="s">
        <v>49</v>
      </c>
      <c s="34" t="s">
        <v>574</v>
      </c>
      <c s="34" t="s">
        <v>2650</v>
      </c>
      <c s="35" t="s">
        <v>2609</v>
      </c>
      <c s="6" t="s">
        <v>2651</v>
      </c>
      <c s="36" t="s">
        <v>100</v>
      </c>
      <c s="37">
        <v>12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2446</v>
      </c>
      <c>
        <f>(M487*21)/100</f>
      </c>
      <c t="s">
        <v>27</v>
      </c>
    </row>
    <row r="488" spans="1:5" ht="12.75">
      <c r="A488" s="35" t="s">
        <v>54</v>
      </c>
      <c r="E488" s="39" t="s">
        <v>5</v>
      </c>
    </row>
    <row r="489" spans="1:5" ht="12.75">
      <c r="A489" s="35" t="s">
        <v>56</v>
      </c>
      <c r="E489" s="40" t="s">
        <v>2652</v>
      </c>
    </row>
    <row r="490" spans="1:5" ht="12.75">
      <c r="A490" t="s">
        <v>58</v>
      </c>
      <c r="E490" s="39" t="s">
        <v>1304</v>
      </c>
    </row>
    <row r="491" spans="1:16" ht="12.75">
      <c r="A491" t="s">
        <v>49</v>
      </c>
      <c s="34" t="s">
        <v>665</v>
      </c>
      <c s="34" t="s">
        <v>2653</v>
      </c>
      <c s="35" t="s">
        <v>2609</v>
      </c>
      <c s="6" t="s">
        <v>2654</v>
      </c>
      <c s="36" t="s">
        <v>100</v>
      </c>
      <c s="37">
        <v>4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2446</v>
      </c>
      <c>
        <f>(M491*21)/100</f>
      </c>
      <c t="s">
        <v>27</v>
      </c>
    </row>
    <row r="492" spans="1:5" ht="12.75">
      <c r="A492" s="35" t="s">
        <v>54</v>
      </c>
      <c r="E492" s="39" t="s">
        <v>5</v>
      </c>
    </row>
    <row r="493" spans="1:5" ht="12.75">
      <c r="A493" s="35" t="s">
        <v>56</v>
      </c>
      <c r="E493" s="40" t="s">
        <v>2655</v>
      </c>
    </row>
    <row r="494" spans="1:5" ht="12.75">
      <c r="A494" t="s">
        <v>58</v>
      </c>
      <c r="E494" s="39" t="s">
        <v>1304</v>
      </c>
    </row>
    <row r="495" spans="1:13" ht="12.75">
      <c r="A495" t="s">
        <v>46</v>
      </c>
      <c r="C495" s="31" t="s">
        <v>2656</v>
      </c>
      <c r="E495" s="33" t="s">
        <v>2584</v>
      </c>
      <c r="J495" s="32">
        <f>0</f>
      </c>
      <c s="32">
        <f>0</f>
      </c>
      <c s="32">
        <f>0+L496</f>
      </c>
      <c s="32">
        <f>0+M496</f>
      </c>
    </row>
    <row r="496" spans="1:16" ht="25.5">
      <c r="A496" t="s">
        <v>49</v>
      </c>
      <c s="34" t="s">
        <v>668</v>
      </c>
      <c s="34" t="s">
        <v>2585</v>
      </c>
      <c s="35" t="s">
        <v>2609</v>
      </c>
      <c s="6" t="s">
        <v>2586</v>
      </c>
      <c s="36" t="s">
        <v>52</v>
      </c>
      <c s="37">
        <v>1.614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2446</v>
      </c>
      <c>
        <f>(M496*21)/100</f>
      </c>
      <c t="s">
        <v>27</v>
      </c>
    </row>
    <row r="497" spans="1:5" ht="12.75">
      <c r="A497" s="35" t="s">
        <v>54</v>
      </c>
      <c r="E497" s="39" t="s">
        <v>5</v>
      </c>
    </row>
    <row r="498" spans="1:5" ht="12.75">
      <c r="A498" s="35" t="s">
        <v>56</v>
      </c>
      <c r="E498" s="40" t="s">
        <v>5</v>
      </c>
    </row>
    <row r="499" spans="1:5" ht="12.75">
      <c r="A499" t="s">
        <v>58</v>
      </c>
      <c r="E499" s="39" t="s">
        <v>1304</v>
      </c>
    </row>
    <row r="500" spans="1:13" ht="12.75">
      <c r="A500" t="s">
        <v>46</v>
      </c>
      <c r="C500" s="31" t="s">
        <v>2657</v>
      </c>
      <c r="E500" s="33" t="s">
        <v>2658</v>
      </c>
      <c r="J500" s="32">
        <f>0</f>
      </c>
      <c s="32">
        <f>0</f>
      </c>
      <c s="32">
        <f>0+L501+L505+L509+L513</f>
      </c>
      <c s="32">
        <f>0+M501+M505+M509+M513</f>
      </c>
    </row>
    <row r="501" spans="1:16" ht="12.75">
      <c r="A501" t="s">
        <v>49</v>
      </c>
      <c s="34" t="s">
        <v>685</v>
      </c>
      <c s="34" t="s">
        <v>2659</v>
      </c>
      <c s="35" t="s">
        <v>5</v>
      </c>
      <c s="6" t="s">
        <v>2660</v>
      </c>
      <c s="36" t="s">
        <v>1273</v>
      </c>
      <c s="37">
        <v>1</v>
      </c>
      <c s="36">
        <v>0</v>
      </c>
      <c s="36">
        <f>ROUND(G501*H501,6)</f>
      </c>
      <c r="L501" s="38">
        <v>0</v>
      </c>
      <c s="32">
        <f>ROUND(ROUND(L501,2)*ROUND(G501,3),2)</f>
      </c>
      <c s="36" t="s">
        <v>2446</v>
      </c>
      <c>
        <f>(M501*21)/100</f>
      </c>
      <c t="s">
        <v>27</v>
      </c>
    </row>
    <row r="502" spans="1:5" ht="12.75">
      <c r="A502" s="35" t="s">
        <v>54</v>
      </c>
      <c r="E502" s="39" t="s">
        <v>5</v>
      </c>
    </row>
    <row r="503" spans="1:5" ht="12.75">
      <c r="A503" s="35" t="s">
        <v>56</v>
      </c>
      <c r="E503" s="40" t="s">
        <v>5</v>
      </c>
    </row>
    <row r="504" spans="1:5" ht="12.75">
      <c r="A504" t="s">
        <v>58</v>
      </c>
      <c r="E504" s="39" t="s">
        <v>1304</v>
      </c>
    </row>
    <row r="505" spans="1:16" ht="12.75">
      <c r="A505" t="s">
        <v>49</v>
      </c>
      <c s="34" t="s">
        <v>686</v>
      </c>
      <c s="34" t="s">
        <v>2661</v>
      </c>
      <c s="35" t="s">
        <v>5</v>
      </c>
      <c s="6" t="s">
        <v>2662</v>
      </c>
      <c s="36" t="s">
        <v>1273</v>
      </c>
      <c s="37">
        <v>1</v>
      </c>
      <c s="36">
        <v>0</v>
      </c>
      <c s="36">
        <f>ROUND(G505*H505,6)</f>
      </c>
      <c r="L505" s="38">
        <v>0</v>
      </c>
      <c s="32">
        <f>ROUND(ROUND(L505,2)*ROUND(G505,3),2)</f>
      </c>
      <c s="36" t="s">
        <v>2446</v>
      </c>
      <c>
        <f>(M505*21)/100</f>
      </c>
      <c t="s">
        <v>27</v>
      </c>
    </row>
    <row r="506" spans="1:5" ht="12.75">
      <c r="A506" s="35" t="s">
        <v>54</v>
      </c>
      <c r="E506" s="39" t="s">
        <v>5</v>
      </c>
    </row>
    <row r="507" spans="1:5" ht="12.75">
      <c r="A507" s="35" t="s">
        <v>56</v>
      </c>
      <c r="E507" s="40" t="s">
        <v>5</v>
      </c>
    </row>
    <row r="508" spans="1:5" ht="12.75">
      <c r="A508" t="s">
        <v>58</v>
      </c>
      <c r="E508" s="39" t="s">
        <v>1304</v>
      </c>
    </row>
    <row r="509" spans="1:16" ht="12.75">
      <c r="A509" t="s">
        <v>49</v>
      </c>
      <c s="34" t="s">
        <v>688</v>
      </c>
      <c s="34" t="s">
        <v>2663</v>
      </c>
      <c s="35" t="s">
        <v>5</v>
      </c>
      <c s="6" t="s">
        <v>2664</v>
      </c>
      <c s="36" t="s">
        <v>1273</v>
      </c>
      <c s="37">
        <v>1</v>
      </c>
      <c s="36">
        <v>0</v>
      </c>
      <c s="36">
        <f>ROUND(G509*H509,6)</f>
      </c>
      <c r="L509" s="38">
        <v>0</v>
      </c>
      <c s="32">
        <f>ROUND(ROUND(L509,2)*ROUND(G509,3),2)</f>
      </c>
      <c s="36" t="s">
        <v>2446</v>
      </c>
      <c>
        <f>(M509*21)/100</f>
      </c>
      <c t="s">
        <v>27</v>
      </c>
    </row>
    <row r="510" spans="1:5" ht="12.75">
      <c r="A510" s="35" t="s">
        <v>54</v>
      </c>
      <c r="E510" s="39" t="s">
        <v>5</v>
      </c>
    </row>
    <row r="511" spans="1:5" ht="12.75">
      <c r="A511" s="35" t="s">
        <v>56</v>
      </c>
      <c r="E511" s="40" t="s">
        <v>5</v>
      </c>
    </row>
    <row r="512" spans="1:5" ht="12.75">
      <c r="A512" t="s">
        <v>58</v>
      </c>
      <c r="E512" s="39" t="s">
        <v>1304</v>
      </c>
    </row>
    <row r="513" spans="1:16" ht="12.75">
      <c r="A513" t="s">
        <v>49</v>
      </c>
      <c s="34" t="s">
        <v>689</v>
      </c>
      <c s="34" t="s">
        <v>2665</v>
      </c>
      <c s="35" t="s">
        <v>5</v>
      </c>
      <c s="6" t="s">
        <v>2666</v>
      </c>
      <c s="36" t="s">
        <v>1273</v>
      </c>
      <c s="37">
        <v>1</v>
      </c>
      <c s="36">
        <v>0</v>
      </c>
      <c s="36">
        <f>ROUND(G513*H513,6)</f>
      </c>
      <c r="L513" s="38">
        <v>0</v>
      </c>
      <c s="32">
        <f>ROUND(ROUND(L513,2)*ROUND(G513,3),2)</f>
      </c>
      <c s="36" t="s">
        <v>2446</v>
      </c>
      <c>
        <f>(M513*21)/100</f>
      </c>
      <c t="s">
        <v>27</v>
      </c>
    </row>
    <row r="514" spans="1:5" ht="12.75">
      <c r="A514" s="35" t="s">
        <v>54</v>
      </c>
      <c r="E514" s="39" t="s">
        <v>5</v>
      </c>
    </row>
    <row r="515" spans="1:5" ht="12.75">
      <c r="A515" s="35" t="s">
        <v>56</v>
      </c>
      <c r="E515" s="40" t="s">
        <v>5</v>
      </c>
    </row>
    <row r="516" spans="1:5" ht="12.75">
      <c r="A516" t="s">
        <v>58</v>
      </c>
      <c r="E516" s="39" t="s">
        <v>1304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2180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2180</v>
      </c>
      <c r="E4" s="26" t="s">
        <v>2181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2669</v>
      </c>
      <c r="E8" s="30" t="s">
        <v>2668</v>
      </c>
      <c r="J8" s="29">
        <f>0+J9+J22+J27+J40+J49+J70+J99+J116+J125</f>
      </c>
      <c s="29">
        <f>0+K9+K22+K27+K40+K49+K70+K99+K116+K125</f>
      </c>
      <c s="29">
        <f>0+L9+L22+L27+L40+L49+L70+L99+L116+L125</f>
      </c>
      <c s="29">
        <f>0+M9+M22+M27+M40+M49+M70+M99+M116+M125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1744</v>
      </c>
      <c s="35" t="s">
        <v>47</v>
      </c>
      <c s="6" t="s">
        <v>1745</v>
      </c>
      <c s="36" t="s">
        <v>52</v>
      </c>
      <c s="37">
        <v>41.44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1746</v>
      </c>
    </row>
    <row r="12" spans="1:5" ht="12.75">
      <c r="A12" s="35" t="s">
        <v>56</v>
      </c>
      <c r="E12" s="40" t="s">
        <v>2670</v>
      </c>
    </row>
    <row r="13" spans="1:5" ht="25.5">
      <c r="A13" t="s">
        <v>58</v>
      </c>
      <c r="E13" s="39" t="s">
        <v>1748</v>
      </c>
    </row>
    <row r="14" spans="1:16" ht="12.75">
      <c r="A14" t="s">
        <v>49</v>
      </c>
      <c s="34" t="s">
        <v>27</v>
      </c>
      <c s="34" t="s">
        <v>1744</v>
      </c>
      <c s="35" t="s">
        <v>27</v>
      </c>
      <c s="6" t="s">
        <v>1745</v>
      </c>
      <c s="36" t="s">
        <v>52</v>
      </c>
      <c s="37">
        <v>89.836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2671</v>
      </c>
    </row>
    <row r="17" spans="1:5" ht="25.5">
      <c r="A17" t="s">
        <v>58</v>
      </c>
      <c r="E17" s="39" t="s">
        <v>1748</v>
      </c>
    </row>
    <row r="18" spans="1:16" ht="12.75">
      <c r="A18" t="s">
        <v>49</v>
      </c>
      <c s="34" t="s">
        <v>26</v>
      </c>
      <c s="34" t="s">
        <v>1744</v>
      </c>
      <c s="35" t="s">
        <v>26</v>
      </c>
      <c s="6" t="s">
        <v>1745</v>
      </c>
      <c s="36" t="s">
        <v>52</v>
      </c>
      <c s="37">
        <v>12.59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2672</v>
      </c>
    </row>
    <row r="20" spans="1:5" ht="12.75">
      <c r="A20" s="35" t="s">
        <v>56</v>
      </c>
      <c r="E20" s="40" t="s">
        <v>2673</v>
      </c>
    </row>
    <row r="21" spans="1:5" ht="25.5">
      <c r="A21" t="s">
        <v>58</v>
      </c>
      <c r="E21" s="39" t="s">
        <v>1748</v>
      </c>
    </row>
    <row r="22" spans="1:13" ht="12.75">
      <c r="A22" t="s">
        <v>46</v>
      </c>
      <c r="C22" s="31" t="s">
        <v>47</v>
      </c>
      <c r="E22" s="33" t="s">
        <v>370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64</v>
      </c>
      <c s="34" t="s">
        <v>2200</v>
      </c>
      <c s="35" t="s">
        <v>5</v>
      </c>
      <c s="6" t="s">
        <v>2201</v>
      </c>
      <c s="36" t="s">
        <v>83</v>
      </c>
      <c s="37">
        <v>47.49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56</v>
      </c>
      <c r="E25" s="40" t="s">
        <v>2674</v>
      </c>
    </row>
    <row r="26" spans="1:5" ht="318.75">
      <c r="A26" t="s">
        <v>58</v>
      </c>
      <c r="E26" s="39" t="s">
        <v>2203</v>
      </c>
    </row>
    <row r="27" spans="1:13" ht="12.75">
      <c r="A27" t="s">
        <v>46</v>
      </c>
      <c r="C27" s="31" t="s">
        <v>27</v>
      </c>
      <c r="E27" s="33" t="s">
        <v>1633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2211</v>
      </c>
      <c s="35" t="s">
        <v>5</v>
      </c>
      <c s="6" t="s">
        <v>2212</v>
      </c>
      <c s="36" t="s">
        <v>83</v>
      </c>
      <c s="37">
        <v>6.049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2675</v>
      </c>
    </row>
    <row r="30" spans="1:5" ht="12.75">
      <c r="A30" s="35" t="s">
        <v>56</v>
      </c>
      <c r="E30" s="40" t="s">
        <v>2676</v>
      </c>
    </row>
    <row r="31" spans="1:5" ht="38.25">
      <c r="A31" t="s">
        <v>58</v>
      </c>
      <c r="E31" s="39" t="s">
        <v>2214</v>
      </c>
    </row>
    <row r="32" spans="1:16" ht="12.75">
      <c r="A32" t="s">
        <v>49</v>
      </c>
      <c s="34" t="s">
        <v>70</v>
      </c>
      <c s="34" t="s">
        <v>2677</v>
      </c>
      <c s="35" t="s">
        <v>5</v>
      </c>
      <c s="6" t="s">
        <v>2678</v>
      </c>
      <c s="36" t="s">
        <v>93</v>
      </c>
      <c s="37">
        <v>77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56</v>
      </c>
      <c r="E34" s="40" t="s">
        <v>2679</v>
      </c>
    </row>
    <row r="35" spans="1:5" ht="51">
      <c r="A35" t="s">
        <v>58</v>
      </c>
      <c r="E35" s="39" t="s">
        <v>2680</v>
      </c>
    </row>
    <row r="36" spans="1:16" ht="12.75">
      <c r="A36" t="s">
        <v>49</v>
      </c>
      <c s="34" t="s">
        <v>73</v>
      </c>
      <c s="34" t="s">
        <v>2681</v>
      </c>
      <c s="35" t="s">
        <v>5</v>
      </c>
      <c s="6" t="s">
        <v>2682</v>
      </c>
      <c s="36" t="s">
        <v>93</v>
      </c>
      <c s="37">
        <v>77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56</v>
      </c>
      <c r="E38" s="40" t="s">
        <v>2683</v>
      </c>
    </row>
    <row r="39" spans="1:5" ht="63.75">
      <c r="A39" t="s">
        <v>58</v>
      </c>
      <c r="E39" s="39" t="s">
        <v>2222</v>
      </c>
    </row>
    <row r="40" spans="1:13" ht="12.75">
      <c r="A40" t="s">
        <v>46</v>
      </c>
      <c r="C40" s="31" t="s">
        <v>26</v>
      </c>
      <c r="E40" s="33" t="s">
        <v>1754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2684</v>
      </c>
      <c s="35" t="s">
        <v>5</v>
      </c>
      <c s="6" t="s">
        <v>2685</v>
      </c>
      <c s="36" t="s">
        <v>83</v>
      </c>
      <c s="37">
        <v>5.738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2686</v>
      </c>
    </row>
    <row r="43" spans="1:5" ht="89.25">
      <c r="A43" s="35" t="s">
        <v>56</v>
      </c>
      <c r="E43" s="40" t="s">
        <v>2687</v>
      </c>
    </row>
    <row r="44" spans="1:5" ht="382.5">
      <c r="A44" t="s">
        <v>58</v>
      </c>
      <c r="E44" s="39" t="s">
        <v>2688</v>
      </c>
    </row>
    <row r="45" spans="1:16" ht="12.75">
      <c r="A45" t="s">
        <v>49</v>
      </c>
      <c s="34" t="s">
        <v>80</v>
      </c>
      <c s="34" t="s">
        <v>2689</v>
      </c>
      <c s="35" t="s">
        <v>5</v>
      </c>
      <c s="6" t="s">
        <v>2690</v>
      </c>
      <c s="36" t="s">
        <v>52</v>
      </c>
      <c s="37">
        <v>1.313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38.25">
      <c r="A46" s="35" t="s">
        <v>54</v>
      </c>
      <c r="E46" s="39" t="s">
        <v>2691</v>
      </c>
    </row>
    <row r="47" spans="1:5" ht="38.25">
      <c r="A47" s="35" t="s">
        <v>56</v>
      </c>
      <c r="E47" s="40" t="s">
        <v>2692</v>
      </c>
    </row>
    <row r="48" spans="1:5" ht="293.25">
      <c r="A48" t="s">
        <v>58</v>
      </c>
      <c r="E48" s="39" t="s">
        <v>2276</v>
      </c>
    </row>
    <row r="49" spans="1:13" ht="12.75">
      <c r="A49" t="s">
        <v>46</v>
      </c>
      <c r="C49" s="31" t="s">
        <v>64</v>
      </c>
      <c r="E49" s="33" t="s">
        <v>1660</v>
      </c>
      <c r="J49" s="32">
        <f>0</f>
      </c>
      <c s="32">
        <f>0</f>
      </c>
      <c s="32">
        <f>0+L50+L54+L58+L62+L66</f>
      </c>
      <c s="32">
        <f>0+M50+M54+M58+M62+M66</f>
      </c>
    </row>
    <row r="50" spans="1:16" ht="12.75">
      <c r="A50" t="s">
        <v>49</v>
      </c>
      <c s="34" t="s">
        <v>84</v>
      </c>
      <c s="34" t="s">
        <v>1760</v>
      </c>
      <c s="35" t="s">
        <v>5</v>
      </c>
      <c s="6" t="s">
        <v>1761</v>
      </c>
      <c s="36" t="s">
        <v>83</v>
      </c>
      <c s="37">
        <v>24.034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2686</v>
      </c>
    </row>
    <row r="52" spans="1:5" ht="38.25">
      <c r="A52" s="35" t="s">
        <v>56</v>
      </c>
      <c r="E52" s="40" t="s">
        <v>2693</v>
      </c>
    </row>
    <row r="53" spans="1:5" ht="369.75">
      <c r="A53" t="s">
        <v>58</v>
      </c>
      <c r="E53" s="39" t="s">
        <v>1764</v>
      </c>
    </row>
    <row r="54" spans="1:16" ht="12.75">
      <c r="A54" t="s">
        <v>49</v>
      </c>
      <c s="34" t="s">
        <v>87</v>
      </c>
      <c s="34" t="s">
        <v>2694</v>
      </c>
      <c s="35" t="s">
        <v>5</v>
      </c>
      <c s="6" t="s">
        <v>2695</v>
      </c>
      <c s="36" t="s">
        <v>52</v>
      </c>
      <c s="37">
        <v>6.413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2696</v>
      </c>
    </row>
    <row r="57" spans="1:5" ht="267.75">
      <c r="A57" t="s">
        <v>58</v>
      </c>
      <c r="E57" s="39" t="s">
        <v>2697</v>
      </c>
    </row>
    <row r="58" spans="1:16" ht="12.75">
      <c r="A58" t="s">
        <v>49</v>
      </c>
      <c s="34" t="s">
        <v>90</v>
      </c>
      <c s="34" t="s">
        <v>2698</v>
      </c>
      <c s="35" t="s">
        <v>5</v>
      </c>
      <c s="6" t="s">
        <v>2699</v>
      </c>
      <c s="36" t="s">
        <v>83</v>
      </c>
      <c s="37">
        <v>7.395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2700</v>
      </c>
    </row>
    <row r="60" spans="1:5" ht="51">
      <c r="A60" s="35" t="s">
        <v>56</v>
      </c>
      <c r="E60" s="40" t="s">
        <v>2701</v>
      </c>
    </row>
    <row r="61" spans="1:5" ht="369.75">
      <c r="A61" t="s">
        <v>58</v>
      </c>
      <c r="E61" s="39" t="s">
        <v>1764</v>
      </c>
    </row>
    <row r="62" spans="1:16" ht="12.75">
      <c r="A62" t="s">
        <v>49</v>
      </c>
      <c s="34" t="s">
        <v>94</v>
      </c>
      <c s="34" t="s">
        <v>2306</v>
      </c>
      <c s="35" t="s">
        <v>5</v>
      </c>
      <c s="6" t="s">
        <v>2307</v>
      </c>
      <c s="36" t="s">
        <v>83</v>
      </c>
      <c s="37">
        <v>7.626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2702</v>
      </c>
    </row>
    <row r="64" spans="1:5" ht="63.75">
      <c r="A64" s="35" t="s">
        <v>56</v>
      </c>
      <c r="E64" s="40" t="s">
        <v>2703</v>
      </c>
    </row>
    <row r="65" spans="1:5" ht="369.75">
      <c r="A65" t="s">
        <v>58</v>
      </c>
      <c r="E65" s="39" t="s">
        <v>1764</v>
      </c>
    </row>
    <row r="66" spans="1:16" ht="12.75">
      <c r="A66" t="s">
        <v>49</v>
      </c>
      <c s="34" t="s">
        <v>97</v>
      </c>
      <c s="34" t="s">
        <v>2310</v>
      </c>
      <c s="35" t="s">
        <v>5</v>
      </c>
      <c s="6" t="s">
        <v>2311</v>
      </c>
      <c s="36" t="s">
        <v>52</v>
      </c>
      <c s="37">
        <v>0.305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63.75">
      <c r="A68" s="35" t="s">
        <v>56</v>
      </c>
      <c r="E68" s="40" t="s">
        <v>2704</v>
      </c>
    </row>
    <row r="69" spans="1:5" ht="178.5">
      <c r="A69" t="s">
        <v>58</v>
      </c>
      <c r="E69" s="39" t="s">
        <v>2313</v>
      </c>
    </row>
    <row r="70" spans="1:13" ht="12.75">
      <c r="A70" t="s">
        <v>46</v>
      </c>
      <c r="C70" s="31" t="s">
        <v>70</v>
      </c>
      <c r="E70" s="33" t="s">
        <v>1765</v>
      </c>
      <c r="J70" s="32">
        <f>0</f>
      </c>
      <c s="32">
        <f>0</f>
      </c>
      <c s="32">
        <f>0+L71+L75+L79+L83+L87+L91+L95</f>
      </c>
      <c s="32">
        <f>0+M71+M75+M79+M83+M87+M91+M95</f>
      </c>
    </row>
    <row r="71" spans="1:16" ht="25.5">
      <c r="A71" t="s">
        <v>49</v>
      </c>
      <c s="34" t="s">
        <v>101</v>
      </c>
      <c s="34" t="s">
        <v>1766</v>
      </c>
      <c s="35" t="s">
        <v>5</v>
      </c>
      <c s="6" t="s">
        <v>1767</v>
      </c>
      <c s="36" t="s">
        <v>79</v>
      </c>
      <c s="37">
        <v>14.987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2705</v>
      </c>
    </row>
    <row r="73" spans="1:5" ht="12.75">
      <c r="A73" s="35" t="s">
        <v>56</v>
      </c>
      <c r="E73" s="40" t="s">
        <v>2706</v>
      </c>
    </row>
    <row r="74" spans="1:5" ht="76.5">
      <c r="A74" t="s">
        <v>58</v>
      </c>
      <c r="E74" s="39" t="s">
        <v>1770</v>
      </c>
    </row>
    <row r="75" spans="1:16" ht="25.5">
      <c r="A75" t="s">
        <v>49</v>
      </c>
      <c s="34" t="s">
        <v>104</v>
      </c>
      <c s="34" t="s">
        <v>2329</v>
      </c>
      <c s="35" t="s">
        <v>47</v>
      </c>
      <c s="6" t="s">
        <v>2330</v>
      </c>
      <c s="36" t="s">
        <v>79</v>
      </c>
      <c s="37">
        <v>52.49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12.75">
      <c r="A76" s="35" t="s">
        <v>54</v>
      </c>
      <c r="E76" s="39" t="s">
        <v>2707</v>
      </c>
    </row>
    <row r="77" spans="1:5" ht="12.75">
      <c r="A77" s="35" t="s">
        <v>56</v>
      </c>
      <c r="E77" s="40" t="s">
        <v>2708</v>
      </c>
    </row>
    <row r="78" spans="1:5" ht="76.5">
      <c r="A78" t="s">
        <v>58</v>
      </c>
      <c r="E78" s="39" t="s">
        <v>1770</v>
      </c>
    </row>
    <row r="79" spans="1:16" ht="25.5">
      <c r="A79" t="s">
        <v>49</v>
      </c>
      <c s="34" t="s">
        <v>107</v>
      </c>
      <c s="34" t="s">
        <v>2329</v>
      </c>
      <c s="35" t="s">
        <v>27</v>
      </c>
      <c s="6" t="s">
        <v>2330</v>
      </c>
      <c s="36" t="s">
        <v>79</v>
      </c>
      <c s="37">
        <v>2.94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2709</v>
      </c>
    </row>
    <row r="81" spans="1:5" ht="12.75">
      <c r="A81" s="35" t="s">
        <v>56</v>
      </c>
      <c r="E81" s="40" t="s">
        <v>2710</v>
      </c>
    </row>
    <row r="82" spans="1:5" ht="76.5">
      <c r="A82" t="s">
        <v>58</v>
      </c>
      <c r="E82" s="39" t="s">
        <v>1770</v>
      </c>
    </row>
    <row r="83" spans="1:16" ht="25.5">
      <c r="A83" t="s">
        <v>49</v>
      </c>
      <c s="34" t="s">
        <v>110</v>
      </c>
      <c s="34" t="s">
        <v>2711</v>
      </c>
      <c s="35" t="s">
        <v>47</v>
      </c>
      <c s="6" t="s">
        <v>2712</v>
      </c>
      <c s="36" t="s">
        <v>79</v>
      </c>
      <c s="37">
        <v>52.49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2707</v>
      </c>
    </row>
    <row r="85" spans="1:5" ht="12.75">
      <c r="A85" s="35" t="s">
        <v>56</v>
      </c>
      <c r="E85" s="40" t="s">
        <v>2708</v>
      </c>
    </row>
    <row r="86" spans="1:5" ht="76.5">
      <c r="A86" t="s">
        <v>58</v>
      </c>
      <c r="E86" s="39" t="s">
        <v>1770</v>
      </c>
    </row>
    <row r="87" spans="1:16" ht="25.5">
      <c r="A87" t="s">
        <v>49</v>
      </c>
      <c s="34" t="s">
        <v>113</v>
      </c>
      <c s="34" t="s">
        <v>2711</v>
      </c>
      <c s="35" t="s">
        <v>27</v>
      </c>
      <c s="6" t="s">
        <v>2712</v>
      </c>
      <c s="36" t="s">
        <v>79</v>
      </c>
      <c s="37">
        <v>4.9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2713</v>
      </c>
    </row>
    <row r="89" spans="1:5" ht="12.75">
      <c r="A89" s="35" t="s">
        <v>56</v>
      </c>
      <c r="E89" s="40" t="s">
        <v>2714</v>
      </c>
    </row>
    <row r="90" spans="1:5" ht="76.5">
      <c r="A90" t="s">
        <v>58</v>
      </c>
      <c r="E90" s="39" t="s">
        <v>1770</v>
      </c>
    </row>
    <row r="91" spans="1:16" ht="12.75">
      <c r="A91" t="s">
        <v>49</v>
      </c>
      <c s="34" t="s">
        <v>116</v>
      </c>
      <c s="34" t="s">
        <v>2715</v>
      </c>
      <c s="35" t="s">
        <v>5</v>
      </c>
      <c s="6" t="s">
        <v>2716</v>
      </c>
      <c s="36" t="s">
        <v>79</v>
      </c>
      <c s="37">
        <v>1.96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2717</v>
      </c>
    </row>
    <row r="93" spans="1:5" ht="12.75">
      <c r="A93" s="35" t="s">
        <v>56</v>
      </c>
      <c r="E93" s="40" t="s">
        <v>2718</v>
      </c>
    </row>
    <row r="94" spans="1:5" ht="76.5">
      <c r="A94" t="s">
        <v>58</v>
      </c>
      <c r="E94" s="39" t="s">
        <v>1770</v>
      </c>
    </row>
    <row r="95" spans="1:16" ht="12.75">
      <c r="A95" t="s">
        <v>49</v>
      </c>
      <c s="34" t="s">
        <v>119</v>
      </c>
      <c s="34" t="s">
        <v>2719</v>
      </c>
      <c s="35" t="s">
        <v>5</v>
      </c>
      <c s="6" t="s">
        <v>2720</v>
      </c>
      <c s="36" t="s">
        <v>79</v>
      </c>
      <c s="37">
        <v>107.264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2721</v>
      </c>
    </row>
    <row r="97" spans="1:5" ht="38.25">
      <c r="A97" s="35" t="s">
        <v>56</v>
      </c>
      <c r="E97" s="40" t="s">
        <v>2722</v>
      </c>
    </row>
    <row r="98" spans="1:5" ht="89.25">
      <c r="A98" t="s">
        <v>58</v>
      </c>
      <c r="E98" s="39" t="s">
        <v>2723</v>
      </c>
    </row>
    <row r="99" spans="1:13" ht="12.75">
      <c r="A99" t="s">
        <v>46</v>
      </c>
      <c r="C99" s="31" t="s">
        <v>73</v>
      </c>
      <c r="E99" s="33" t="s">
        <v>1690</v>
      </c>
      <c r="J99" s="32">
        <f>0</f>
      </c>
      <c s="32">
        <f>0</f>
      </c>
      <c s="32">
        <f>0+L100+L104+L108+L112</f>
      </c>
      <c s="32">
        <f>0+M100+M104+M108+M112</f>
      </c>
    </row>
    <row r="100" spans="1:16" ht="12.75">
      <c r="A100" t="s">
        <v>49</v>
      </c>
      <c s="34" t="s">
        <v>122</v>
      </c>
      <c s="34" t="s">
        <v>2724</v>
      </c>
      <c s="35" t="s">
        <v>5</v>
      </c>
      <c s="6" t="s">
        <v>2725</v>
      </c>
      <c s="36" t="s">
        <v>79</v>
      </c>
      <c s="37">
        <v>149.87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377</v>
      </c>
      <c>
        <f>(M100*21)/100</f>
      </c>
      <c t="s">
        <v>27</v>
      </c>
    </row>
    <row r="101" spans="1:5" ht="89.25">
      <c r="A101" s="35" t="s">
        <v>54</v>
      </c>
      <c r="E101" s="39" t="s">
        <v>2726</v>
      </c>
    </row>
    <row r="102" spans="1:5" ht="25.5">
      <c r="A102" s="35" t="s">
        <v>56</v>
      </c>
      <c r="E102" s="40" t="s">
        <v>2727</v>
      </c>
    </row>
    <row r="103" spans="1:5" ht="51">
      <c r="A103" t="s">
        <v>58</v>
      </c>
      <c r="E103" s="39" t="s">
        <v>2728</v>
      </c>
    </row>
    <row r="104" spans="1:16" ht="12.75">
      <c r="A104" t="s">
        <v>49</v>
      </c>
      <c s="34" t="s">
        <v>125</v>
      </c>
      <c s="34" t="s">
        <v>2729</v>
      </c>
      <c s="35" t="s">
        <v>5</v>
      </c>
      <c s="6" t="s">
        <v>2730</v>
      </c>
      <c s="36" t="s">
        <v>79</v>
      </c>
      <c s="37">
        <v>49.5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377</v>
      </c>
      <c>
        <f>(M104*21)/100</f>
      </c>
      <c t="s">
        <v>27</v>
      </c>
    </row>
    <row r="105" spans="1:5" ht="12.75">
      <c r="A105" s="35" t="s">
        <v>54</v>
      </c>
      <c r="E105" s="39" t="s">
        <v>2731</v>
      </c>
    </row>
    <row r="106" spans="1:5" ht="12.75">
      <c r="A106" s="35" t="s">
        <v>56</v>
      </c>
      <c r="E106" s="40" t="s">
        <v>2732</v>
      </c>
    </row>
    <row r="107" spans="1:5" ht="38.25">
      <c r="A107" t="s">
        <v>58</v>
      </c>
      <c r="E107" s="39" t="s">
        <v>2733</v>
      </c>
    </row>
    <row r="108" spans="1:16" ht="12.75">
      <c r="A108" t="s">
        <v>49</v>
      </c>
      <c s="34" t="s">
        <v>128</v>
      </c>
      <c s="34" t="s">
        <v>2348</v>
      </c>
      <c s="35" t="s">
        <v>27</v>
      </c>
      <c s="6" t="s">
        <v>2352</v>
      </c>
      <c s="36" t="s">
        <v>79</v>
      </c>
      <c s="37">
        <v>152.531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2350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63.75">
      <c r="A110" s="35" t="s">
        <v>56</v>
      </c>
      <c r="E110" s="40" t="s">
        <v>2734</v>
      </c>
    </row>
    <row r="111" spans="1:5" ht="409.5">
      <c r="A111" t="s">
        <v>58</v>
      </c>
      <c r="E111" s="39" t="s">
        <v>2735</v>
      </c>
    </row>
    <row r="112" spans="1:16" ht="12.75">
      <c r="A112" t="s">
        <v>49</v>
      </c>
      <c s="34" t="s">
        <v>131</v>
      </c>
      <c s="34" t="s">
        <v>2348</v>
      </c>
      <c s="35" t="s">
        <v>26</v>
      </c>
      <c s="6" t="s">
        <v>2355</v>
      </c>
      <c s="36" t="s">
        <v>79</v>
      </c>
      <c s="37">
        <v>27.591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2350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38.25">
      <c r="A114" s="35" t="s">
        <v>56</v>
      </c>
      <c r="E114" s="40" t="s">
        <v>2736</v>
      </c>
    </row>
    <row r="115" spans="1:5" ht="409.5">
      <c r="A115" t="s">
        <v>58</v>
      </c>
      <c r="E115" s="39" t="s">
        <v>2357</v>
      </c>
    </row>
    <row r="116" spans="1:13" ht="12.75">
      <c r="A116" t="s">
        <v>46</v>
      </c>
      <c r="C116" s="31" t="s">
        <v>76</v>
      </c>
      <c r="E116" s="33" t="s">
        <v>1694</v>
      </c>
      <c r="J116" s="32">
        <f>0</f>
      </c>
      <c s="32">
        <f>0</f>
      </c>
      <c s="32">
        <f>0+L117+L121</f>
      </c>
      <c s="32">
        <f>0+M117+M121</f>
      </c>
    </row>
    <row r="117" spans="1:16" ht="12.75">
      <c r="A117" t="s">
        <v>49</v>
      </c>
      <c s="34" t="s">
        <v>135</v>
      </c>
      <c s="34" t="s">
        <v>2737</v>
      </c>
      <c s="35" t="s">
        <v>5</v>
      </c>
      <c s="6" t="s">
        <v>2738</v>
      </c>
      <c s="36" t="s">
        <v>93</v>
      </c>
      <c s="37">
        <v>20.162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377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2739</v>
      </c>
    </row>
    <row r="120" spans="1:5" ht="242.25">
      <c r="A120" t="s">
        <v>58</v>
      </c>
      <c r="E120" s="39" t="s">
        <v>2368</v>
      </c>
    </row>
    <row r="121" spans="1:16" ht="12.75">
      <c r="A121" t="s">
        <v>49</v>
      </c>
      <c s="34" t="s">
        <v>138</v>
      </c>
      <c s="34" t="s">
        <v>2740</v>
      </c>
      <c s="35" t="s">
        <v>5</v>
      </c>
      <c s="6" t="s">
        <v>2741</v>
      </c>
      <c s="36" t="s">
        <v>93</v>
      </c>
      <c s="37">
        <v>52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377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56</v>
      </c>
      <c r="E123" s="40" t="s">
        <v>2742</v>
      </c>
    </row>
    <row r="124" spans="1:5" ht="25.5">
      <c r="A124" t="s">
        <v>58</v>
      </c>
      <c r="E124" s="39" t="s">
        <v>2743</v>
      </c>
    </row>
    <row r="125" spans="1:13" ht="12.75">
      <c r="A125" t="s">
        <v>46</v>
      </c>
      <c r="C125" s="31" t="s">
        <v>80</v>
      </c>
      <c r="E125" s="33" t="s">
        <v>1788</v>
      </c>
      <c r="J125" s="32">
        <f>0</f>
      </c>
      <c s="32">
        <f>0</f>
      </c>
      <c s="32">
        <f>0+L126+L130+L134+L138+L142+L146+L150+L154+L158+L162</f>
      </c>
      <c s="32">
        <f>0+M126+M130+M134+M138+M142+M146+M150+M154+M158+M162</f>
      </c>
    </row>
    <row r="126" spans="1:16" ht="12.75">
      <c r="A126" t="s">
        <v>49</v>
      </c>
      <c s="34" t="s">
        <v>141</v>
      </c>
      <c s="34" t="s">
        <v>2744</v>
      </c>
      <c s="35" t="s">
        <v>5</v>
      </c>
      <c s="6" t="s">
        <v>2745</v>
      </c>
      <c s="36" t="s">
        <v>93</v>
      </c>
      <c s="37">
        <v>15.4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2746</v>
      </c>
    </row>
    <row r="128" spans="1:5" ht="12.75">
      <c r="A128" s="35" t="s">
        <v>56</v>
      </c>
      <c r="E128" s="40" t="s">
        <v>2747</v>
      </c>
    </row>
    <row r="129" spans="1:5" ht="25.5">
      <c r="A129" t="s">
        <v>58</v>
      </c>
      <c r="E129" s="39" t="s">
        <v>2385</v>
      </c>
    </row>
    <row r="130" spans="1:16" ht="12.75">
      <c r="A130" t="s">
        <v>49</v>
      </c>
      <c s="34" t="s">
        <v>144</v>
      </c>
      <c s="34" t="s">
        <v>2748</v>
      </c>
      <c s="35" t="s">
        <v>5</v>
      </c>
      <c s="6" t="s">
        <v>2749</v>
      </c>
      <c s="36" t="s">
        <v>79</v>
      </c>
      <c s="37">
        <v>264.219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2750</v>
      </c>
    </row>
    <row r="133" spans="1:5" ht="25.5">
      <c r="A133" t="s">
        <v>58</v>
      </c>
      <c r="E133" s="39" t="s">
        <v>1797</v>
      </c>
    </row>
    <row r="134" spans="1:16" ht="12.75">
      <c r="A134" t="s">
        <v>49</v>
      </c>
      <c s="34" t="s">
        <v>147</v>
      </c>
      <c s="34" t="s">
        <v>2408</v>
      </c>
      <c s="35" t="s">
        <v>5</v>
      </c>
      <c s="6" t="s">
        <v>2409</v>
      </c>
      <c s="36" t="s">
        <v>79</v>
      </c>
      <c s="37">
        <v>149.87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377</v>
      </c>
      <c>
        <f>(M134*21)/100</f>
      </c>
      <c t="s">
        <v>27</v>
      </c>
    </row>
    <row r="135" spans="1:5" ht="12.75">
      <c r="A135" s="35" t="s">
        <v>54</v>
      </c>
      <c r="E135" s="39" t="s">
        <v>2751</v>
      </c>
    </row>
    <row r="136" spans="1:5" ht="12.75">
      <c r="A136" s="35" t="s">
        <v>56</v>
      </c>
      <c r="E136" s="40" t="s">
        <v>2752</v>
      </c>
    </row>
    <row r="137" spans="1:5" ht="25.5">
      <c r="A137" t="s">
        <v>58</v>
      </c>
      <c r="E137" s="39" t="s">
        <v>1797</v>
      </c>
    </row>
    <row r="138" spans="1:16" ht="12.75">
      <c r="A138" t="s">
        <v>49</v>
      </c>
      <c s="34" t="s">
        <v>150</v>
      </c>
      <c s="34" t="s">
        <v>2753</v>
      </c>
      <c s="35" t="s">
        <v>5</v>
      </c>
      <c s="6" t="s">
        <v>2754</v>
      </c>
      <c s="36" t="s">
        <v>83</v>
      </c>
      <c s="37">
        <v>2.576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377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2755</v>
      </c>
    </row>
    <row r="141" spans="1:5" ht="114.75">
      <c r="A141" t="s">
        <v>58</v>
      </c>
      <c r="E141" s="39" t="s">
        <v>2756</v>
      </c>
    </row>
    <row r="142" spans="1:16" ht="12.75">
      <c r="A142" t="s">
        <v>49</v>
      </c>
      <c s="34" t="s">
        <v>153</v>
      </c>
      <c s="34" t="s">
        <v>1726</v>
      </c>
      <c s="35" t="s">
        <v>5</v>
      </c>
      <c s="6" t="s">
        <v>1727</v>
      </c>
      <c s="36" t="s">
        <v>83</v>
      </c>
      <c s="37">
        <v>14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377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2757</v>
      </c>
    </row>
    <row r="145" spans="1:5" ht="114.75">
      <c r="A145" t="s">
        <v>58</v>
      </c>
      <c r="E145" s="39" t="s">
        <v>2756</v>
      </c>
    </row>
    <row r="146" spans="1:16" ht="12.75">
      <c r="A146" t="s">
        <v>49</v>
      </c>
      <c s="34" t="s">
        <v>156</v>
      </c>
      <c s="34" t="s">
        <v>2758</v>
      </c>
      <c s="35" t="s">
        <v>5</v>
      </c>
      <c s="6" t="s">
        <v>2759</v>
      </c>
      <c s="36" t="s">
        <v>52</v>
      </c>
      <c s="37">
        <v>0.677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377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38.25">
      <c r="A148" s="35" t="s">
        <v>56</v>
      </c>
      <c r="E148" s="40" t="s">
        <v>2760</v>
      </c>
    </row>
    <row r="149" spans="1:5" ht="114.75">
      <c r="A149" t="s">
        <v>58</v>
      </c>
      <c r="E149" s="39" t="s">
        <v>2761</v>
      </c>
    </row>
    <row r="150" spans="1:16" ht="12.75">
      <c r="A150" t="s">
        <v>49</v>
      </c>
      <c s="34" t="s">
        <v>159</v>
      </c>
      <c s="34" t="s">
        <v>2762</v>
      </c>
      <c s="35" t="s">
        <v>5</v>
      </c>
      <c s="6" t="s">
        <v>2763</v>
      </c>
      <c s="36" t="s">
        <v>79</v>
      </c>
      <c s="37">
        <v>48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377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2764</v>
      </c>
    </row>
    <row r="153" spans="1:5" ht="76.5">
      <c r="A153" t="s">
        <v>58</v>
      </c>
      <c r="E153" s="39" t="s">
        <v>2765</v>
      </c>
    </row>
    <row r="154" spans="1:16" ht="12.75">
      <c r="A154" t="s">
        <v>49</v>
      </c>
      <c s="34" t="s">
        <v>162</v>
      </c>
      <c s="34" t="s">
        <v>2766</v>
      </c>
      <c s="35" t="s">
        <v>5</v>
      </c>
      <c s="6" t="s">
        <v>2767</v>
      </c>
      <c s="36" t="s">
        <v>83</v>
      </c>
      <c s="37">
        <v>8.648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377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38.25">
      <c r="A156" s="35" t="s">
        <v>56</v>
      </c>
      <c r="E156" s="40" t="s">
        <v>2768</v>
      </c>
    </row>
    <row r="157" spans="1:5" ht="76.5">
      <c r="A157" t="s">
        <v>58</v>
      </c>
      <c r="E157" s="39" t="s">
        <v>1814</v>
      </c>
    </row>
    <row r="158" spans="1:16" ht="12.75">
      <c r="A158" t="s">
        <v>49</v>
      </c>
      <c s="34" t="s">
        <v>165</v>
      </c>
      <c s="34" t="s">
        <v>1735</v>
      </c>
      <c s="35" t="s">
        <v>5</v>
      </c>
      <c s="6" t="s">
        <v>1736</v>
      </c>
      <c s="36" t="s">
        <v>93</v>
      </c>
      <c s="37">
        <v>12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377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2769</v>
      </c>
    </row>
    <row r="161" spans="1:5" ht="89.25">
      <c r="A161" t="s">
        <v>58</v>
      </c>
      <c r="E161" s="39" t="s">
        <v>2424</v>
      </c>
    </row>
    <row r="162" spans="1:16" ht="12.75">
      <c r="A162" t="s">
        <v>49</v>
      </c>
      <c s="34" t="s">
        <v>168</v>
      </c>
      <c s="34" t="s">
        <v>2431</v>
      </c>
      <c s="35" t="s">
        <v>5</v>
      </c>
      <c s="6" t="s">
        <v>2432</v>
      </c>
      <c s="36" t="s">
        <v>100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377</v>
      </c>
      <c>
        <f>(M162*21)/100</f>
      </c>
      <c t="s">
        <v>27</v>
      </c>
    </row>
    <row r="163" spans="1:5" ht="12.75">
      <c r="A163" s="35" t="s">
        <v>54</v>
      </c>
      <c r="E163" s="39" t="s">
        <v>2433</v>
      </c>
    </row>
    <row r="164" spans="1:5" ht="12.75">
      <c r="A164" s="35" t="s">
        <v>56</v>
      </c>
      <c r="E164" s="40" t="s">
        <v>1752</v>
      </c>
    </row>
    <row r="165" spans="1:5" ht="12.75">
      <c r="A165" t="s">
        <v>58</v>
      </c>
      <c r="E16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2770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2770</v>
      </c>
      <c r="E4" s="26" t="s">
        <v>2771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COUNTIFS(L8:L69,"=0",A8:A69,"P")+COUNTIFS(L8:L69,"",A8:A69,"P")+SUM(Q8:Q69)</f>
      </c>
    </row>
    <row r="8" spans="1:13" ht="12.75">
      <c r="A8" t="s">
        <v>44</v>
      </c>
      <c r="C8" s="28" t="s">
        <v>2774</v>
      </c>
      <c r="E8" s="30" t="s">
        <v>2773</v>
      </c>
      <c r="J8" s="29">
        <f>0+J9+J18+J27+J56</f>
      </c>
      <c s="29">
        <f>0+K9+K18+K27+K56</f>
      </c>
      <c s="29">
        <f>0+L9+L18+L27+L56</f>
      </c>
      <c s="29">
        <f>0+M9+M18+M27+M56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2775</v>
      </c>
      <c s="35" t="s">
        <v>2609</v>
      </c>
      <c s="6" t="s">
        <v>2776</v>
      </c>
      <c s="36" t="s">
        <v>52</v>
      </c>
      <c s="37">
        <v>3027.42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38.25">
      <c r="A11" s="35" t="s">
        <v>54</v>
      </c>
      <c r="E11" s="39" t="s">
        <v>2777</v>
      </c>
    </row>
    <row r="12" spans="1:5" ht="409.5">
      <c r="A12" s="35" t="s">
        <v>56</v>
      </c>
      <c r="E12" s="40" t="s">
        <v>2778</v>
      </c>
    </row>
    <row r="13" spans="1:5" ht="25.5">
      <c r="A13" t="s">
        <v>58</v>
      </c>
      <c r="E13" s="39" t="s">
        <v>1748</v>
      </c>
    </row>
    <row r="14" spans="1:16" ht="12.75">
      <c r="A14" t="s">
        <v>49</v>
      </c>
      <c s="34" t="s">
        <v>27</v>
      </c>
      <c s="34" t="s">
        <v>2775</v>
      </c>
      <c s="35" t="s">
        <v>2444</v>
      </c>
      <c s="6" t="s">
        <v>2776</v>
      </c>
      <c s="36" t="s">
        <v>52</v>
      </c>
      <c s="37">
        <v>235.463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2779</v>
      </c>
    </row>
    <row r="16" spans="1:5" ht="191.25">
      <c r="A16" s="35" t="s">
        <v>56</v>
      </c>
      <c r="E16" s="40" t="s">
        <v>2780</v>
      </c>
    </row>
    <row r="17" spans="1:5" ht="25.5">
      <c r="A17" t="s">
        <v>58</v>
      </c>
      <c r="E17" s="39" t="s">
        <v>1748</v>
      </c>
    </row>
    <row r="18" spans="1:13" ht="12.75">
      <c r="A18" t="s">
        <v>46</v>
      </c>
      <c r="C18" s="31" t="s">
        <v>47</v>
      </c>
      <c r="E18" s="33" t="s">
        <v>370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2781</v>
      </c>
      <c s="35" t="s">
        <v>5</v>
      </c>
      <c s="6" t="s">
        <v>2782</v>
      </c>
      <c s="36" t="s">
        <v>83</v>
      </c>
      <c s="37">
        <v>1376.1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51">
      <c r="A20" s="35" t="s">
        <v>54</v>
      </c>
      <c r="E20" s="39" t="s">
        <v>2783</v>
      </c>
    </row>
    <row r="21" spans="1:5" ht="409.5">
      <c r="A21" s="35" t="s">
        <v>56</v>
      </c>
      <c r="E21" s="40" t="s">
        <v>2784</v>
      </c>
    </row>
    <row r="22" spans="1:5" ht="63.75">
      <c r="A22" t="s">
        <v>58</v>
      </c>
      <c r="E22" s="39" t="s">
        <v>1842</v>
      </c>
    </row>
    <row r="23" spans="1:16" ht="12.75">
      <c r="A23" t="s">
        <v>49</v>
      </c>
      <c s="34" t="s">
        <v>64</v>
      </c>
      <c s="34" t="s">
        <v>2785</v>
      </c>
      <c s="35" t="s">
        <v>5</v>
      </c>
      <c s="6" t="s">
        <v>2786</v>
      </c>
      <c s="36" t="s">
        <v>83</v>
      </c>
      <c s="37">
        <v>86.25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53">
      <c r="A25" s="35" t="s">
        <v>56</v>
      </c>
      <c r="E25" s="40" t="s">
        <v>2787</v>
      </c>
    </row>
    <row r="26" spans="1:5" ht="63.75">
      <c r="A26" t="s">
        <v>58</v>
      </c>
      <c r="E26" s="39" t="s">
        <v>1842</v>
      </c>
    </row>
    <row r="27" spans="1:13" ht="12.75">
      <c r="A27" t="s">
        <v>46</v>
      </c>
      <c r="C27" s="31" t="s">
        <v>67</v>
      </c>
      <c r="E27" s="33" t="s">
        <v>1322</v>
      </c>
      <c r="J27" s="32">
        <f>0</f>
      </c>
      <c s="32">
        <f>0</f>
      </c>
      <c s="32">
        <f>0+L28+L32+L36+L40+L44+L48+L52</f>
      </c>
      <c s="32">
        <f>0+M28+M32+M36+M40+M44+M48+M52</f>
      </c>
    </row>
    <row r="28" spans="1:16" ht="12.75">
      <c r="A28" t="s">
        <v>49</v>
      </c>
      <c s="34" t="s">
        <v>80</v>
      </c>
      <c s="34" t="s">
        <v>2788</v>
      </c>
      <c s="35" t="s">
        <v>5</v>
      </c>
      <c s="6" t="s">
        <v>2789</v>
      </c>
      <c s="36" t="s">
        <v>79</v>
      </c>
      <c s="37">
        <v>11974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2790</v>
      </c>
    </row>
    <row r="30" spans="1:5" ht="369.75">
      <c r="A30" s="35" t="s">
        <v>56</v>
      </c>
      <c r="E30" s="40" t="s">
        <v>2791</v>
      </c>
    </row>
    <row r="31" spans="1:5" ht="51">
      <c r="A31" t="s">
        <v>58</v>
      </c>
      <c r="E31" s="39" t="s">
        <v>2792</v>
      </c>
    </row>
    <row r="32" spans="1:16" ht="12.75">
      <c r="A32" t="s">
        <v>49</v>
      </c>
      <c s="34" t="s">
        <v>84</v>
      </c>
      <c s="34" t="s">
        <v>2793</v>
      </c>
      <c s="35" t="s">
        <v>5</v>
      </c>
      <c s="6" t="s">
        <v>2794</v>
      </c>
      <c s="36" t="s">
        <v>79</v>
      </c>
      <c s="37">
        <v>15548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51">
      <c r="A33" s="35" t="s">
        <v>54</v>
      </c>
      <c r="E33" s="39" t="s">
        <v>2795</v>
      </c>
    </row>
    <row r="34" spans="1:5" ht="409.5">
      <c r="A34" s="35" t="s">
        <v>56</v>
      </c>
      <c r="E34" s="40" t="s">
        <v>2796</v>
      </c>
    </row>
    <row r="35" spans="1:5" ht="51">
      <c r="A35" t="s">
        <v>58</v>
      </c>
      <c r="E35" s="39" t="s">
        <v>2797</v>
      </c>
    </row>
    <row r="36" spans="1:16" ht="12.75">
      <c r="A36" t="s">
        <v>49</v>
      </c>
      <c s="34" t="s">
        <v>87</v>
      </c>
      <c s="34" t="s">
        <v>2798</v>
      </c>
      <c s="35" t="s">
        <v>5</v>
      </c>
      <c s="6" t="s">
        <v>2799</v>
      </c>
      <c s="36" t="s">
        <v>79</v>
      </c>
      <c s="37">
        <v>3574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7.5">
      <c r="A38" s="35" t="s">
        <v>56</v>
      </c>
      <c r="E38" s="40" t="s">
        <v>2800</v>
      </c>
    </row>
    <row r="39" spans="1:5" ht="140.25">
      <c r="A39" t="s">
        <v>58</v>
      </c>
      <c r="E39" s="39" t="s">
        <v>2801</v>
      </c>
    </row>
    <row r="40" spans="1:16" ht="12.75">
      <c r="A40" t="s">
        <v>49</v>
      </c>
      <c s="34" t="s">
        <v>90</v>
      </c>
      <c s="34" t="s">
        <v>2802</v>
      </c>
      <c s="35" t="s">
        <v>5</v>
      </c>
      <c s="6" t="s">
        <v>2803</v>
      </c>
      <c s="36" t="s">
        <v>79</v>
      </c>
      <c s="37">
        <v>8400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229.5">
      <c r="A42" s="35" t="s">
        <v>56</v>
      </c>
      <c r="E42" s="40" t="s">
        <v>2804</v>
      </c>
    </row>
    <row r="43" spans="1:5" ht="140.25">
      <c r="A43" t="s">
        <v>58</v>
      </c>
      <c r="E43" s="39" t="s">
        <v>2801</v>
      </c>
    </row>
    <row r="44" spans="1:16" ht="12.75">
      <c r="A44" t="s">
        <v>49</v>
      </c>
      <c s="34" t="s">
        <v>94</v>
      </c>
      <c s="34" t="s">
        <v>2805</v>
      </c>
      <c s="35" t="s">
        <v>5</v>
      </c>
      <c s="6" t="s">
        <v>2806</v>
      </c>
      <c s="36" t="s">
        <v>79</v>
      </c>
      <c s="37">
        <v>3574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7.5">
      <c r="A46" s="35" t="s">
        <v>56</v>
      </c>
      <c r="E46" s="40" t="s">
        <v>2800</v>
      </c>
    </row>
    <row r="47" spans="1:5" ht="140.25">
      <c r="A47" t="s">
        <v>58</v>
      </c>
      <c r="E47" s="39" t="s">
        <v>2807</v>
      </c>
    </row>
    <row r="48" spans="1:16" ht="12.75">
      <c r="A48" t="s">
        <v>49</v>
      </c>
      <c s="34" t="s">
        <v>97</v>
      </c>
      <c s="34" t="s">
        <v>2808</v>
      </c>
      <c s="35" t="s">
        <v>5</v>
      </c>
      <c s="6" t="s">
        <v>2809</v>
      </c>
      <c s="36" t="s">
        <v>79</v>
      </c>
      <c s="37">
        <v>3574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7.5">
      <c r="A50" s="35" t="s">
        <v>56</v>
      </c>
      <c r="E50" s="40" t="s">
        <v>2800</v>
      </c>
    </row>
    <row r="51" spans="1:5" ht="140.25">
      <c r="A51" t="s">
        <v>58</v>
      </c>
      <c r="E51" s="39" t="s">
        <v>2801</v>
      </c>
    </row>
    <row r="52" spans="1:16" ht="25.5">
      <c r="A52" t="s">
        <v>49</v>
      </c>
      <c s="34" t="s">
        <v>101</v>
      </c>
      <c s="34" t="s">
        <v>2810</v>
      </c>
      <c s="35" t="s">
        <v>5</v>
      </c>
      <c s="6" t="s">
        <v>2811</v>
      </c>
      <c s="36" t="s">
        <v>79</v>
      </c>
      <c s="37">
        <v>8400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29.5">
      <c r="A54" s="35" t="s">
        <v>56</v>
      </c>
      <c r="E54" s="40" t="s">
        <v>2804</v>
      </c>
    </row>
    <row r="55" spans="1:5" ht="140.25">
      <c r="A55" t="s">
        <v>58</v>
      </c>
      <c r="E55" s="39" t="s">
        <v>2801</v>
      </c>
    </row>
    <row r="56" spans="1:13" ht="12.75">
      <c r="A56" t="s">
        <v>46</v>
      </c>
      <c r="C56" s="31" t="s">
        <v>80</v>
      </c>
      <c r="E56" s="33" t="s">
        <v>1788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12.75">
      <c r="A57" t="s">
        <v>49</v>
      </c>
      <c s="34" t="s">
        <v>67</v>
      </c>
      <c s="34" t="s">
        <v>2812</v>
      </c>
      <c s="35" t="s">
        <v>5</v>
      </c>
      <c s="6" t="s">
        <v>2813</v>
      </c>
      <c s="36" t="s">
        <v>79</v>
      </c>
      <c s="37">
        <v>11949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377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382.5">
      <c r="A59" s="35" t="s">
        <v>56</v>
      </c>
      <c r="E59" s="40" t="s">
        <v>2814</v>
      </c>
    </row>
    <row r="60" spans="1:5" ht="25.5">
      <c r="A60" t="s">
        <v>58</v>
      </c>
      <c r="E60" s="39" t="s">
        <v>1797</v>
      </c>
    </row>
    <row r="61" spans="1:16" ht="25.5">
      <c r="A61" t="s">
        <v>49</v>
      </c>
      <c s="34" t="s">
        <v>70</v>
      </c>
      <c s="34" t="s">
        <v>2815</v>
      </c>
      <c s="35" t="s">
        <v>5</v>
      </c>
      <c s="6" t="s">
        <v>2816</v>
      </c>
      <c s="36" t="s">
        <v>79</v>
      </c>
      <c s="37">
        <v>370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2817</v>
      </c>
    </row>
    <row r="63" spans="1:5" ht="12.75">
      <c r="A63" s="35" t="s">
        <v>56</v>
      </c>
      <c r="E63" s="40" t="s">
        <v>5</v>
      </c>
    </row>
    <row r="64" spans="1:5" ht="38.25">
      <c r="A64" t="s">
        <v>58</v>
      </c>
      <c r="E64" s="39" t="s">
        <v>2818</v>
      </c>
    </row>
    <row r="65" spans="1:16" ht="12.75">
      <c r="A65" t="s">
        <v>49</v>
      </c>
      <c s="34" t="s">
        <v>73</v>
      </c>
      <c s="34" t="s">
        <v>2819</v>
      </c>
      <c s="35" t="s">
        <v>5</v>
      </c>
      <c s="6" t="s">
        <v>2820</v>
      </c>
      <c s="36" t="s">
        <v>93</v>
      </c>
      <c s="37">
        <v>1000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25.5">
      <c r="A68" t="s">
        <v>58</v>
      </c>
      <c r="E68" s="39" t="s">
        <v>2821</v>
      </c>
    </row>
    <row r="69" spans="1:16" ht="12.75">
      <c r="A69" t="s">
        <v>49</v>
      </c>
      <c s="34" t="s">
        <v>76</v>
      </c>
      <c s="34" t="s">
        <v>2822</v>
      </c>
      <c s="35" t="s">
        <v>5</v>
      </c>
      <c s="6" t="s">
        <v>2823</v>
      </c>
      <c s="36" t="s">
        <v>93</v>
      </c>
      <c s="37">
        <v>1000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2824</v>
      </c>
    </row>
    <row r="71" spans="1:5" ht="12.75">
      <c r="A71" s="35" t="s">
        <v>56</v>
      </c>
      <c r="E71" s="40" t="s">
        <v>5</v>
      </c>
    </row>
    <row r="72" spans="1:5" ht="38.25">
      <c r="A72" t="s">
        <v>58</v>
      </c>
      <c r="E72" s="39" t="s">
        <v>2825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COUNTIFS(L8:L406,"=0",A8:A406,"P")+COUNTIFS(L8:L406,"",A8:A406,"P")+SUM(Q8:Q406)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+L374+L378+L382+L386+L390+L394+L398+L402+L406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+M374+M378+M382+M386+M390+M394+M398+M402+M406</f>
      </c>
    </row>
    <row r="10" spans="1:16" ht="25.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2.26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61</v>
      </c>
      <c s="36" t="s">
        <v>52</v>
      </c>
      <c s="37">
        <v>11.62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25.5">
      <c r="A18" t="s">
        <v>49</v>
      </c>
      <c s="34" t="s">
        <v>26</v>
      </c>
      <c s="34" t="s">
        <v>62</v>
      </c>
      <c s="35" t="s">
        <v>5</v>
      </c>
      <c s="6" t="s">
        <v>63</v>
      </c>
      <c s="36" t="s">
        <v>52</v>
      </c>
      <c s="37">
        <v>0.08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25.5">
      <c r="A22" t="s">
        <v>49</v>
      </c>
      <c s="34" t="s">
        <v>64</v>
      </c>
      <c s="34" t="s">
        <v>65</v>
      </c>
      <c s="35" t="s">
        <v>5</v>
      </c>
      <c s="6" t="s">
        <v>66</v>
      </c>
      <c s="36" t="s">
        <v>52</v>
      </c>
      <c s="37">
        <v>0.02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25.5">
      <c r="A26" t="s">
        <v>49</v>
      </c>
      <c s="34" t="s">
        <v>67</v>
      </c>
      <c s="34" t="s">
        <v>68</v>
      </c>
      <c s="35" t="s">
        <v>5</v>
      </c>
      <c s="6" t="s">
        <v>69</v>
      </c>
      <c s="36" t="s">
        <v>52</v>
      </c>
      <c s="37">
        <v>0.45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25.5">
      <c r="A30" t="s">
        <v>49</v>
      </c>
      <c s="34" t="s">
        <v>70</v>
      </c>
      <c s="34" t="s">
        <v>71</v>
      </c>
      <c s="35" t="s">
        <v>5</v>
      </c>
      <c s="6" t="s">
        <v>72</v>
      </c>
      <c s="36" t="s">
        <v>52</v>
      </c>
      <c s="37">
        <v>0.023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25.5">
      <c r="A34" t="s">
        <v>49</v>
      </c>
      <c s="34" t="s">
        <v>73</v>
      </c>
      <c s="34" t="s">
        <v>74</v>
      </c>
      <c s="35" t="s">
        <v>5</v>
      </c>
      <c s="6" t="s">
        <v>75</v>
      </c>
      <c s="36" t="s">
        <v>52</v>
      </c>
      <c s="37">
        <v>23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77</v>
      </c>
      <c s="35" t="s">
        <v>5</v>
      </c>
      <c s="6" t="s">
        <v>78</v>
      </c>
      <c s="36" t="s">
        <v>79</v>
      </c>
      <c s="37">
        <v>385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80</v>
      </c>
      <c s="34" t="s">
        <v>81</v>
      </c>
      <c s="35" t="s">
        <v>5</v>
      </c>
      <c s="6" t="s">
        <v>82</v>
      </c>
      <c s="36" t="s">
        <v>83</v>
      </c>
      <c s="37">
        <v>12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85</v>
      </c>
      <c s="35" t="s">
        <v>5</v>
      </c>
      <c s="6" t="s">
        <v>86</v>
      </c>
      <c s="36" t="s">
        <v>83</v>
      </c>
      <c s="37">
        <v>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88</v>
      </c>
      <c s="35" t="s">
        <v>5</v>
      </c>
      <c s="6" t="s">
        <v>89</v>
      </c>
      <c s="36" t="s">
        <v>83</v>
      </c>
      <c s="37">
        <v>554.955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91</v>
      </c>
      <c s="35" t="s">
        <v>5</v>
      </c>
      <c s="6" t="s">
        <v>92</v>
      </c>
      <c s="36" t="s">
        <v>93</v>
      </c>
      <c s="37">
        <v>133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95</v>
      </c>
      <c s="35" t="s">
        <v>5</v>
      </c>
      <c s="6" t="s">
        <v>96</v>
      </c>
      <c s="36" t="s">
        <v>83</v>
      </c>
      <c s="37">
        <v>554.955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97</v>
      </c>
      <c s="34" t="s">
        <v>98</v>
      </c>
      <c s="35" t="s">
        <v>5</v>
      </c>
      <c s="6" t="s">
        <v>99</v>
      </c>
      <c s="36" t="s">
        <v>100</v>
      </c>
      <c s="37">
        <v>85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101</v>
      </c>
      <c s="34" t="s">
        <v>102</v>
      </c>
      <c s="35" t="s">
        <v>5</v>
      </c>
      <c s="6" t="s">
        <v>103</v>
      </c>
      <c s="36" t="s">
        <v>93</v>
      </c>
      <c s="37">
        <v>400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93</v>
      </c>
      <c s="37">
        <v>1838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93</v>
      </c>
      <c s="37">
        <v>1109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111</v>
      </c>
      <c s="35" t="s">
        <v>5</v>
      </c>
      <c s="6" t="s">
        <v>112</v>
      </c>
      <c s="36" t="s">
        <v>93</v>
      </c>
      <c s="37">
        <v>450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114</v>
      </c>
      <c s="35" t="s">
        <v>5</v>
      </c>
      <c s="6" t="s">
        <v>115</v>
      </c>
      <c s="36" t="s">
        <v>100</v>
      </c>
      <c s="37">
        <v>45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25.5">
      <c r="A86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100</v>
      </c>
      <c s="37">
        <v>40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93</v>
      </c>
      <c s="37">
        <v>1109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122</v>
      </c>
      <c s="34" t="s">
        <v>123</v>
      </c>
      <c s="35" t="s">
        <v>5</v>
      </c>
      <c s="6" t="s">
        <v>124</v>
      </c>
      <c s="36" t="s">
        <v>100</v>
      </c>
      <c s="37">
        <v>50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126</v>
      </c>
      <c s="35" t="s">
        <v>5</v>
      </c>
      <c s="6" t="s">
        <v>127</v>
      </c>
      <c s="36" t="s">
        <v>93</v>
      </c>
      <c s="37">
        <v>350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25.5">
      <c r="A102" t="s">
        <v>49</v>
      </c>
      <c s="34" t="s">
        <v>128</v>
      </c>
      <c s="34" t="s">
        <v>129</v>
      </c>
      <c s="35" t="s">
        <v>5</v>
      </c>
      <c s="6" t="s">
        <v>130</v>
      </c>
      <c s="36" t="s">
        <v>100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134</v>
      </c>
      <c s="37">
        <v>28.645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134</v>
      </c>
      <c s="37">
        <v>218.44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139</v>
      </c>
      <c s="35" t="s">
        <v>5</v>
      </c>
      <c s="6" t="s">
        <v>140</v>
      </c>
      <c s="36" t="s">
        <v>134</v>
      </c>
      <c s="37">
        <v>1.38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141</v>
      </c>
      <c s="34" t="s">
        <v>142</v>
      </c>
      <c s="35" t="s">
        <v>5</v>
      </c>
      <c s="6" t="s">
        <v>143</v>
      </c>
      <c s="36" t="s">
        <v>134</v>
      </c>
      <c s="37">
        <v>216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145</v>
      </c>
      <c s="35" t="s">
        <v>5</v>
      </c>
      <c s="6" t="s">
        <v>146</v>
      </c>
      <c s="36" t="s">
        <v>134</v>
      </c>
      <c s="37">
        <v>28.645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134</v>
      </c>
      <c s="37">
        <v>218.44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57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150</v>
      </c>
      <c s="34" t="s">
        <v>151</v>
      </c>
      <c s="35" t="s">
        <v>5</v>
      </c>
      <c s="6" t="s">
        <v>152</v>
      </c>
      <c s="36" t="s">
        <v>134</v>
      </c>
      <c s="37">
        <v>1.38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57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153</v>
      </c>
      <c s="34" t="s">
        <v>154</v>
      </c>
      <c s="35" t="s">
        <v>5</v>
      </c>
      <c s="6" t="s">
        <v>155</v>
      </c>
      <c s="36" t="s">
        <v>134</v>
      </c>
      <c s="37">
        <v>216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57</v>
      </c>
    </row>
    <row r="137" spans="1:5" ht="12.75">
      <c r="A137" t="s">
        <v>58</v>
      </c>
      <c r="E137" s="39" t="s">
        <v>59</v>
      </c>
    </row>
    <row r="138" spans="1:16" ht="12.75">
      <c r="A138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93</v>
      </c>
      <c s="37">
        <v>40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57</v>
      </c>
    </row>
    <row r="141" spans="1:5" ht="12.75">
      <c r="A141" t="s">
        <v>58</v>
      </c>
      <c r="E141" s="39" t="s">
        <v>59</v>
      </c>
    </row>
    <row r="142" spans="1:16" ht="12.75">
      <c r="A142" t="s">
        <v>49</v>
      </c>
      <c s="34" t="s">
        <v>159</v>
      </c>
      <c s="34" t="s">
        <v>160</v>
      </c>
      <c s="35" t="s">
        <v>5</v>
      </c>
      <c s="6" t="s">
        <v>161</v>
      </c>
      <c s="36" t="s">
        <v>93</v>
      </c>
      <c s="37">
        <v>40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57</v>
      </c>
    </row>
    <row r="145" spans="1:5" ht="12.75">
      <c r="A145" t="s">
        <v>58</v>
      </c>
      <c r="E145" s="39" t="s">
        <v>59</v>
      </c>
    </row>
    <row r="146" spans="1:16" ht="25.5">
      <c r="A146" t="s">
        <v>49</v>
      </c>
      <c s="34" t="s">
        <v>162</v>
      </c>
      <c s="34" t="s">
        <v>163</v>
      </c>
      <c s="35" t="s">
        <v>5</v>
      </c>
      <c s="6" t="s">
        <v>164</v>
      </c>
      <c s="36" t="s">
        <v>100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57</v>
      </c>
    </row>
    <row r="149" spans="1:5" ht="12.75">
      <c r="A149" t="s">
        <v>58</v>
      </c>
      <c r="E149" s="39" t="s">
        <v>59</v>
      </c>
    </row>
    <row r="150" spans="1:16" ht="12.75">
      <c r="A150" t="s">
        <v>49</v>
      </c>
      <c s="34" t="s">
        <v>165</v>
      </c>
      <c s="34" t="s">
        <v>166</v>
      </c>
      <c s="35" t="s">
        <v>5</v>
      </c>
      <c s="6" t="s">
        <v>167</v>
      </c>
      <c s="36" t="s">
        <v>100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57</v>
      </c>
    </row>
    <row r="153" spans="1:5" ht="12.75">
      <c r="A153" t="s">
        <v>58</v>
      </c>
      <c r="E153" s="39" t="s">
        <v>59</v>
      </c>
    </row>
    <row r="154" spans="1:16" ht="25.5">
      <c r="A154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100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56</v>
      </c>
      <c r="E156" s="40" t="s">
        <v>57</v>
      </c>
    </row>
    <row r="157" spans="1:5" ht="12.75">
      <c r="A157" t="s">
        <v>58</v>
      </c>
      <c r="E157" s="39" t="s">
        <v>59</v>
      </c>
    </row>
    <row r="158" spans="1:16" ht="12.75">
      <c r="A158" t="s">
        <v>49</v>
      </c>
      <c s="34" t="s">
        <v>171</v>
      </c>
      <c s="34" t="s">
        <v>172</v>
      </c>
      <c s="35" t="s">
        <v>5</v>
      </c>
      <c s="6" t="s">
        <v>173</v>
      </c>
      <c s="36" t="s">
        <v>100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56</v>
      </c>
      <c r="E160" s="40" t="s">
        <v>57</v>
      </c>
    </row>
    <row r="161" spans="1:5" ht="12.75">
      <c r="A161" t="s">
        <v>58</v>
      </c>
      <c r="E161" s="39" t="s">
        <v>59</v>
      </c>
    </row>
    <row r="162" spans="1:16" ht="12.75">
      <c r="A162" t="s">
        <v>49</v>
      </c>
      <c s="34" t="s">
        <v>174</v>
      </c>
      <c s="34" t="s">
        <v>175</v>
      </c>
      <c s="35" t="s">
        <v>5</v>
      </c>
      <c s="6" t="s">
        <v>176</v>
      </c>
      <c s="36" t="s">
        <v>100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56</v>
      </c>
      <c r="E164" s="40" t="s">
        <v>57</v>
      </c>
    </row>
    <row r="165" spans="1:5" ht="12.75">
      <c r="A165" t="s">
        <v>58</v>
      </c>
      <c r="E165" s="39" t="s">
        <v>59</v>
      </c>
    </row>
    <row r="166" spans="1:16" ht="12.75">
      <c r="A166" t="s">
        <v>49</v>
      </c>
      <c s="34" t="s">
        <v>177</v>
      </c>
      <c s="34" t="s">
        <v>178</v>
      </c>
      <c s="35" t="s">
        <v>5</v>
      </c>
      <c s="6" t="s">
        <v>179</v>
      </c>
      <c s="36" t="s">
        <v>100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56</v>
      </c>
      <c r="E168" s="40" t="s">
        <v>57</v>
      </c>
    </row>
    <row r="169" spans="1:5" ht="12.75">
      <c r="A169" t="s">
        <v>58</v>
      </c>
      <c r="E169" s="39" t="s">
        <v>59</v>
      </c>
    </row>
    <row r="170" spans="1:16" ht="12.75">
      <c r="A170" t="s">
        <v>49</v>
      </c>
      <c s="34" t="s">
        <v>180</v>
      </c>
      <c s="34" t="s">
        <v>181</v>
      </c>
      <c s="35" t="s">
        <v>5</v>
      </c>
      <c s="6" t="s">
        <v>182</v>
      </c>
      <c s="36" t="s">
        <v>100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56</v>
      </c>
      <c r="E172" s="40" t="s">
        <v>57</v>
      </c>
    </row>
    <row r="173" spans="1:5" ht="12.75">
      <c r="A173" t="s">
        <v>58</v>
      </c>
      <c r="E173" s="39" t="s">
        <v>59</v>
      </c>
    </row>
    <row r="174" spans="1:16" ht="12.75">
      <c r="A174" t="s">
        <v>49</v>
      </c>
      <c s="34" t="s">
        <v>183</v>
      </c>
      <c s="34" t="s">
        <v>184</v>
      </c>
      <c s="35" t="s">
        <v>5</v>
      </c>
      <c s="6" t="s">
        <v>185</v>
      </c>
      <c s="36" t="s">
        <v>100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57</v>
      </c>
    </row>
    <row r="177" spans="1:5" ht="12.75">
      <c r="A177" t="s">
        <v>58</v>
      </c>
      <c r="E177" s="39" t="s">
        <v>59</v>
      </c>
    </row>
    <row r="178" spans="1:16" ht="25.5">
      <c r="A178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189</v>
      </c>
      <c s="37">
        <v>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56</v>
      </c>
      <c r="E180" s="40" t="s">
        <v>57</v>
      </c>
    </row>
    <row r="181" spans="1:5" ht="12.75">
      <c r="A181" t="s">
        <v>58</v>
      </c>
      <c r="E181" s="39" t="s">
        <v>59</v>
      </c>
    </row>
    <row r="182" spans="1:16" ht="25.5">
      <c r="A182" t="s">
        <v>49</v>
      </c>
      <c s="34" t="s">
        <v>190</v>
      </c>
      <c s="34" t="s">
        <v>191</v>
      </c>
      <c s="35" t="s">
        <v>5</v>
      </c>
      <c s="6" t="s">
        <v>192</v>
      </c>
      <c s="36" t="s">
        <v>189</v>
      </c>
      <c s="37">
        <v>4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56</v>
      </c>
      <c r="E184" s="40" t="s">
        <v>57</v>
      </c>
    </row>
    <row r="185" spans="1:5" ht="12.75">
      <c r="A185" t="s">
        <v>58</v>
      </c>
      <c r="E185" s="39" t="s">
        <v>59</v>
      </c>
    </row>
    <row r="186" spans="1:16" ht="25.5">
      <c r="A186" t="s">
        <v>49</v>
      </c>
      <c s="34" t="s">
        <v>193</v>
      </c>
      <c s="34" t="s">
        <v>194</v>
      </c>
      <c s="35" t="s">
        <v>5</v>
      </c>
      <c s="6" t="s">
        <v>195</v>
      </c>
      <c s="36" t="s">
        <v>100</v>
      </c>
      <c s="37">
        <v>12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56</v>
      </c>
      <c r="E188" s="40" t="s">
        <v>57</v>
      </c>
    </row>
    <row r="189" spans="1:5" ht="12.75">
      <c r="A189" t="s">
        <v>58</v>
      </c>
      <c r="E189" s="39" t="s">
        <v>59</v>
      </c>
    </row>
    <row r="190" spans="1:16" ht="12.75">
      <c r="A190" t="s">
        <v>49</v>
      </c>
      <c s="34" t="s">
        <v>196</v>
      </c>
      <c s="34" t="s">
        <v>197</v>
      </c>
      <c s="35" t="s">
        <v>5</v>
      </c>
      <c s="6" t="s">
        <v>198</v>
      </c>
      <c s="36" t="s">
        <v>100</v>
      </c>
      <c s="37">
        <v>13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57</v>
      </c>
    </row>
    <row r="193" spans="1:5" ht="12.75">
      <c r="A193" t="s">
        <v>58</v>
      </c>
      <c r="E193" s="39" t="s">
        <v>59</v>
      </c>
    </row>
    <row r="194" spans="1:16" ht="12.75">
      <c r="A194" t="s">
        <v>49</v>
      </c>
      <c s="34" t="s">
        <v>199</v>
      </c>
      <c s="34" t="s">
        <v>200</v>
      </c>
      <c s="35" t="s">
        <v>5</v>
      </c>
      <c s="6" t="s">
        <v>201</v>
      </c>
      <c s="36" t="s">
        <v>100</v>
      </c>
      <c s="37">
        <v>13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56</v>
      </c>
      <c r="E196" s="40" t="s">
        <v>57</v>
      </c>
    </row>
    <row r="197" spans="1:5" ht="12.75">
      <c r="A197" t="s">
        <v>58</v>
      </c>
      <c r="E197" s="39" t="s">
        <v>59</v>
      </c>
    </row>
    <row r="198" spans="1:16" ht="25.5">
      <c r="A198" t="s">
        <v>49</v>
      </c>
      <c s="34" t="s">
        <v>202</v>
      </c>
      <c s="34" t="s">
        <v>203</v>
      </c>
      <c s="35" t="s">
        <v>5</v>
      </c>
      <c s="6" t="s">
        <v>204</v>
      </c>
      <c s="36" t="s">
        <v>205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12.75">
      <c r="A200" s="35" t="s">
        <v>56</v>
      </c>
      <c r="E200" s="40" t="s">
        <v>57</v>
      </c>
    </row>
    <row r="201" spans="1:5" ht="12.75">
      <c r="A201" t="s">
        <v>58</v>
      </c>
      <c r="E201" s="39" t="s">
        <v>59</v>
      </c>
    </row>
    <row r="202" spans="1:16" ht="25.5">
      <c r="A202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100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56</v>
      </c>
      <c r="E204" s="40" t="s">
        <v>57</v>
      </c>
    </row>
    <row r="205" spans="1:5" ht="12.75">
      <c r="A205" t="s">
        <v>58</v>
      </c>
      <c r="E205" s="39" t="s">
        <v>59</v>
      </c>
    </row>
    <row r="206" spans="1:16" ht="25.5">
      <c r="A206" t="s">
        <v>49</v>
      </c>
      <c s="34" t="s">
        <v>209</v>
      </c>
      <c s="34" t="s">
        <v>210</v>
      </c>
      <c s="35" t="s">
        <v>5</v>
      </c>
      <c s="6" t="s">
        <v>211</v>
      </c>
      <c s="36" t="s">
        <v>100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56</v>
      </c>
      <c r="E208" s="40" t="s">
        <v>57</v>
      </c>
    </row>
    <row r="209" spans="1:5" ht="12.75">
      <c r="A209" t="s">
        <v>58</v>
      </c>
      <c r="E209" s="39" t="s">
        <v>59</v>
      </c>
    </row>
    <row r="210" spans="1:16" ht="25.5">
      <c r="A210" t="s">
        <v>49</v>
      </c>
      <c s="34" t="s">
        <v>212</v>
      </c>
      <c s="34" t="s">
        <v>213</v>
      </c>
      <c s="35" t="s">
        <v>5</v>
      </c>
      <c s="6" t="s">
        <v>214</v>
      </c>
      <c s="36" t="s">
        <v>100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57</v>
      </c>
    </row>
    <row r="213" spans="1:5" ht="12.75">
      <c r="A213" t="s">
        <v>58</v>
      </c>
      <c r="E213" s="39" t="s">
        <v>59</v>
      </c>
    </row>
    <row r="214" spans="1:16" ht="25.5">
      <c r="A214" t="s">
        <v>49</v>
      </c>
      <c s="34" t="s">
        <v>215</v>
      </c>
      <c s="34" t="s">
        <v>216</v>
      </c>
      <c s="35" t="s">
        <v>5</v>
      </c>
      <c s="6" t="s">
        <v>217</v>
      </c>
      <c s="36" t="s">
        <v>100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56</v>
      </c>
      <c r="E216" s="40" t="s">
        <v>57</v>
      </c>
    </row>
    <row r="217" spans="1:5" ht="12.75">
      <c r="A217" t="s">
        <v>58</v>
      </c>
      <c r="E217" s="39" t="s">
        <v>59</v>
      </c>
    </row>
    <row r="218" spans="1:16" ht="25.5">
      <c r="A218" t="s">
        <v>49</v>
      </c>
      <c s="34" t="s">
        <v>218</v>
      </c>
      <c s="34" t="s">
        <v>219</v>
      </c>
      <c s="35" t="s">
        <v>5</v>
      </c>
      <c s="6" t="s">
        <v>220</v>
      </c>
      <c s="36" t="s">
        <v>189</v>
      </c>
      <c s="37">
        <v>4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56</v>
      </c>
      <c r="E220" s="40" t="s">
        <v>57</v>
      </c>
    </row>
    <row r="221" spans="1:5" ht="12.75">
      <c r="A221" t="s">
        <v>58</v>
      </c>
      <c r="E221" s="39" t="s">
        <v>59</v>
      </c>
    </row>
    <row r="222" spans="1:16" ht="25.5">
      <c r="A222" t="s">
        <v>49</v>
      </c>
      <c s="34" t="s">
        <v>221</v>
      </c>
      <c s="34" t="s">
        <v>222</v>
      </c>
      <c s="35" t="s">
        <v>5</v>
      </c>
      <c s="6" t="s">
        <v>223</v>
      </c>
      <c s="36" t="s">
        <v>100</v>
      </c>
      <c s="37">
        <v>3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12.75">
      <c r="A224" s="35" t="s">
        <v>56</v>
      </c>
      <c r="E224" s="40" t="s">
        <v>57</v>
      </c>
    </row>
    <row r="225" spans="1:5" ht="12.75">
      <c r="A225" t="s">
        <v>58</v>
      </c>
      <c r="E225" s="39" t="s">
        <v>59</v>
      </c>
    </row>
    <row r="226" spans="1:16" ht="12.75">
      <c r="A226" t="s">
        <v>49</v>
      </c>
      <c s="34" t="s">
        <v>224</v>
      </c>
      <c s="34" t="s">
        <v>225</v>
      </c>
      <c s="35" t="s">
        <v>5</v>
      </c>
      <c s="6" t="s">
        <v>226</v>
      </c>
      <c s="36" t="s">
        <v>100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56</v>
      </c>
      <c r="E228" s="40" t="s">
        <v>57</v>
      </c>
    </row>
    <row r="229" spans="1:5" ht="12.75">
      <c r="A229" t="s">
        <v>58</v>
      </c>
      <c r="E229" s="39" t="s">
        <v>59</v>
      </c>
    </row>
    <row r="230" spans="1:16" ht="12.75">
      <c r="A230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100</v>
      </c>
      <c s="37">
        <v>3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5</v>
      </c>
    </row>
    <row r="232" spans="1:5" ht="12.75">
      <c r="A232" s="35" t="s">
        <v>56</v>
      </c>
      <c r="E232" s="40" t="s">
        <v>57</v>
      </c>
    </row>
    <row r="233" spans="1:5" ht="12.75">
      <c r="A233" t="s">
        <v>58</v>
      </c>
      <c r="E233" s="39" t="s">
        <v>59</v>
      </c>
    </row>
    <row r="234" spans="1:16" ht="12.75">
      <c r="A234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100</v>
      </c>
      <c s="37">
        <v>3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57</v>
      </c>
    </row>
    <row r="237" spans="1:5" ht="12.75">
      <c r="A237" t="s">
        <v>58</v>
      </c>
      <c r="E237" s="39" t="s">
        <v>59</v>
      </c>
    </row>
    <row r="238" spans="1:16" ht="12.75">
      <c r="A238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100</v>
      </c>
      <c s="37">
        <v>4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57</v>
      </c>
    </row>
    <row r="241" spans="1:5" ht="12.75">
      <c r="A241" t="s">
        <v>58</v>
      </c>
      <c r="E241" s="39" t="s">
        <v>59</v>
      </c>
    </row>
    <row r="242" spans="1:16" ht="12.75">
      <c r="A242" t="s">
        <v>49</v>
      </c>
      <c s="34" t="s">
        <v>236</v>
      </c>
      <c s="34" t="s">
        <v>237</v>
      </c>
      <c s="35" t="s">
        <v>5</v>
      </c>
      <c s="6" t="s">
        <v>238</v>
      </c>
      <c s="36" t="s">
        <v>100</v>
      </c>
      <c s="37">
        <v>4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57</v>
      </c>
    </row>
    <row r="245" spans="1:5" ht="12.75">
      <c r="A245" t="s">
        <v>58</v>
      </c>
      <c r="E245" s="39" t="s">
        <v>59</v>
      </c>
    </row>
    <row r="246" spans="1:16" ht="12.75">
      <c r="A246" t="s">
        <v>49</v>
      </c>
      <c s="34" t="s">
        <v>239</v>
      </c>
      <c s="34" t="s">
        <v>240</v>
      </c>
      <c s="35" t="s">
        <v>5</v>
      </c>
      <c s="6" t="s">
        <v>241</v>
      </c>
      <c s="36" t="s">
        <v>100</v>
      </c>
      <c s="37">
        <v>3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57</v>
      </c>
    </row>
    <row r="249" spans="1:5" ht="12.75">
      <c r="A249" t="s">
        <v>58</v>
      </c>
      <c r="E249" s="39" t="s">
        <v>59</v>
      </c>
    </row>
    <row r="250" spans="1:16" ht="12.75">
      <c r="A250" t="s">
        <v>49</v>
      </c>
      <c s="34" t="s">
        <v>242</v>
      </c>
      <c s="34" t="s">
        <v>243</v>
      </c>
      <c s="35" t="s">
        <v>5</v>
      </c>
      <c s="6" t="s">
        <v>244</v>
      </c>
      <c s="36" t="s">
        <v>100</v>
      </c>
      <c s="37">
        <v>5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57</v>
      </c>
    </row>
    <row r="253" spans="1:5" ht="12.75">
      <c r="A253" t="s">
        <v>58</v>
      </c>
      <c r="E253" s="39" t="s">
        <v>59</v>
      </c>
    </row>
    <row r="254" spans="1:16" ht="12.75">
      <c r="A254" t="s">
        <v>49</v>
      </c>
      <c s="34" t="s">
        <v>245</v>
      </c>
      <c s="34" t="s">
        <v>246</v>
      </c>
      <c s="35" t="s">
        <v>5</v>
      </c>
      <c s="6" t="s">
        <v>247</v>
      </c>
      <c s="36" t="s">
        <v>100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57</v>
      </c>
    </row>
    <row r="257" spans="1:5" ht="12.75">
      <c r="A257" t="s">
        <v>58</v>
      </c>
      <c r="E257" s="39" t="s">
        <v>59</v>
      </c>
    </row>
    <row r="258" spans="1:16" ht="12.75">
      <c r="A258" t="s">
        <v>49</v>
      </c>
      <c s="34" t="s">
        <v>248</v>
      </c>
      <c s="34" t="s">
        <v>249</v>
      </c>
      <c s="35" t="s">
        <v>5</v>
      </c>
      <c s="6" t="s">
        <v>250</v>
      </c>
      <c s="36" t="s">
        <v>100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56</v>
      </c>
      <c r="E260" s="40" t="s">
        <v>57</v>
      </c>
    </row>
    <row r="261" spans="1:5" ht="12.75">
      <c r="A261" t="s">
        <v>58</v>
      </c>
      <c r="E261" s="39" t="s">
        <v>59</v>
      </c>
    </row>
    <row r="262" spans="1:16" ht="12.75">
      <c r="A262" t="s">
        <v>49</v>
      </c>
      <c s="34" t="s">
        <v>251</v>
      </c>
      <c s="34" t="s">
        <v>252</v>
      </c>
      <c s="35" t="s">
        <v>5</v>
      </c>
      <c s="6" t="s">
        <v>253</v>
      </c>
      <c s="36" t="s">
        <v>100</v>
      </c>
      <c s="37">
        <v>2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57</v>
      </c>
    </row>
    <row r="265" spans="1:5" ht="12.75">
      <c r="A265" t="s">
        <v>58</v>
      </c>
      <c r="E265" s="39" t="s">
        <v>59</v>
      </c>
    </row>
    <row r="266" spans="1:16" ht="12.75">
      <c r="A266" t="s">
        <v>49</v>
      </c>
      <c s="34" t="s">
        <v>254</v>
      </c>
      <c s="34" t="s">
        <v>255</v>
      </c>
      <c s="35" t="s">
        <v>5</v>
      </c>
      <c s="6" t="s">
        <v>256</v>
      </c>
      <c s="36" t="s">
        <v>100</v>
      </c>
      <c s="37">
        <v>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57</v>
      </c>
    </row>
    <row r="269" spans="1:5" ht="12.75">
      <c r="A269" t="s">
        <v>58</v>
      </c>
      <c r="E269" s="39" t="s">
        <v>59</v>
      </c>
    </row>
    <row r="270" spans="1:16" ht="12.75">
      <c r="A270" t="s">
        <v>49</v>
      </c>
      <c s="34" t="s">
        <v>257</v>
      </c>
      <c s="34" t="s">
        <v>258</v>
      </c>
      <c s="35" t="s">
        <v>5</v>
      </c>
      <c s="6" t="s">
        <v>259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12.75">
      <c r="A272" s="35" t="s">
        <v>56</v>
      </c>
      <c r="E272" s="40" t="s">
        <v>57</v>
      </c>
    </row>
    <row r="273" spans="1:5" ht="12.75">
      <c r="A273" t="s">
        <v>58</v>
      </c>
      <c r="E273" s="39" t="s">
        <v>59</v>
      </c>
    </row>
    <row r="274" spans="1:16" ht="12.75">
      <c r="A274" t="s">
        <v>49</v>
      </c>
      <c s="34" t="s">
        <v>260</v>
      </c>
      <c s="34" t="s">
        <v>261</v>
      </c>
      <c s="35" t="s">
        <v>5</v>
      </c>
      <c s="6" t="s">
        <v>262</v>
      </c>
      <c s="36" t="s">
        <v>100</v>
      </c>
      <c s="37">
        <v>11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57</v>
      </c>
    </row>
    <row r="277" spans="1:5" ht="12.75">
      <c r="A277" t="s">
        <v>58</v>
      </c>
      <c r="E277" s="39" t="s">
        <v>59</v>
      </c>
    </row>
    <row r="278" spans="1:16" ht="12.75">
      <c r="A278" t="s">
        <v>49</v>
      </c>
      <c s="34" t="s">
        <v>263</v>
      </c>
      <c s="34" t="s">
        <v>264</v>
      </c>
      <c s="35" t="s">
        <v>5</v>
      </c>
      <c s="6" t="s">
        <v>265</v>
      </c>
      <c s="36" t="s">
        <v>100</v>
      </c>
      <c s="37">
        <v>11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56</v>
      </c>
      <c r="E280" s="40" t="s">
        <v>57</v>
      </c>
    </row>
    <row r="281" spans="1:5" ht="12.75">
      <c r="A281" t="s">
        <v>58</v>
      </c>
      <c r="E281" s="39" t="s">
        <v>59</v>
      </c>
    </row>
    <row r="282" spans="1:16" ht="12.75">
      <c r="A282" t="s">
        <v>49</v>
      </c>
      <c s="34" t="s">
        <v>266</v>
      </c>
      <c s="34" t="s">
        <v>267</v>
      </c>
      <c s="35" t="s">
        <v>5</v>
      </c>
      <c s="6" t="s">
        <v>268</v>
      </c>
      <c s="36" t="s">
        <v>100</v>
      </c>
      <c s="37">
        <v>12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57</v>
      </c>
    </row>
    <row r="285" spans="1:5" ht="12.75">
      <c r="A285" t="s">
        <v>58</v>
      </c>
      <c r="E285" s="39" t="s">
        <v>59</v>
      </c>
    </row>
    <row r="286" spans="1:16" ht="12.75">
      <c r="A286" t="s">
        <v>49</v>
      </c>
      <c s="34" t="s">
        <v>269</v>
      </c>
      <c s="34" t="s">
        <v>270</v>
      </c>
      <c s="35" t="s">
        <v>5</v>
      </c>
      <c s="6" t="s">
        <v>271</v>
      </c>
      <c s="36" t="s">
        <v>100</v>
      </c>
      <c s="37">
        <v>8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57</v>
      </c>
    </row>
    <row r="289" spans="1:5" ht="12.75">
      <c r="A289" t="s">
        <v>58</v>
      </c>
      <c r="E289" s="39" t="s">
        <v>59</v>
      </c>
    </row>
    <row r="290" spans="1:16" ht="12.75">
      <c r="A290" t="s">
        <v>49</v>
      </c>
      <c s="34" t="s">
        <v>272</v>
      </c>
      <c s="34" t="s">
        <v>273</v>
      </c>
      <c s="35" t="s">
        <v>5</v>
      </c>
      <c s="6" t="s">
        <v>274</v>
      </c>
      <c s="36" t="s">
        <v>100</v>
      </c>
      <c s="37">
        <v>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57</v>
      </c>
    </row>
    <row r="293" spans="1:5" ht="12.75">
      <c r="A293" t="s">
        <v>58</v>
      </c>
      <c r="E293" s="39" t="s">
        <v>59</v>
      </c>
    </row>
    <row r="294" spans="1:16" ht="12.75">
      <c r="A294" t="s">
        <v>49</v>
      </c>
      <c s="34" t="s">
        <v>275</v>
      </c>
      <c s="34" t="s">
        <v>276</v>
      </c>
      <c s="35" t="s">
        <v>5</v>
      </c>
      <c s="6" t="s">
        <v>277</v>
      </c>
      <c s="36" t="s">
        <v>100</v>
      </c>
      <c s="37">
        <v>8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57</v>
      </c>
    </row>
    <row r="297" spans="1:5" ht="12.75">
      <c r="A297" t="s">
        <v>58</v>
      </c>
      <c r="E297" s="39" t="s">
        <v>59</v>
      </c>
    </row>
    <row r="298" spans="1:16" ht="12.75">
      <c r="A298" t="s">
        <v>49</v>
      </c>
      <c s="34" t="s">
        <v>278</v>
      </c>
      <c s="34" t="s">
        <v>279</v>
      </c>
      <c s="35" t="s">
        <v>5</v>
      </c>
      <c s="6" t="s">
        <v>280</v>
      </c>
      <c s="36" t="s">
        <v>100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56</v>
      </c>
      <c r="E300" s="40" t="s">
        <v>57</v>
      </c>
    </row>
    <row r="301" spans="1:5" ht="12.75">
      <c r="A301" t="s">
        <v>58</v>
      </c>
      <c r="E301" s="39" t="s">
        <v>59</v>
      </c>
    </row>
    <row r="302" spans="1:16" ht="25.5">
      <c r="A302" t="s">
        <v>49</v>
      </c>
      <c s="34" t="s">
        <v>281</v>
      </c>
      <c s="34" t="s">
        <v>282</v>
      </c>
      <c s="35" t="s">
        <v>5</v>
      </c>
      <c s="6" t="s">
        <v>283</v>
      </c>
      <c s="36" t="s">
        <v>100</v>
      </c>
      <c s="37">
        <v>7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53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57</v>
      </c>
    </row>
    <row r="305" spans="1:5" ht="12.75">
      <c r="A305" t="s">
        <v>58</v>
      </c>
      <c r="E305" s="39" t="s">
        <v>59</v>
      </c>
    </row>
    <row r="306" spans="1:16" ht="25.5">
      <c r="A306" t="s">
        <v>49</v>
      </c>
      <c s="34" t="s">
        <v>284</v>
      </c>
      <c s="34" t="s">
        <v>285</v>
      </c>
      <c s="35" t="s">
        <v>5</v>
      </c>
      <c s="6" t="s">
        <v>286</v>
      </c>
      <c s="36" t="s">
        <v>100</v>
      </c>
      <c s="37">
        <v>7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53</v>
      </c>
      <c>
        <f>(M306*21)/100</f>
      </c>
      <c t="s">
        <v>27</v>
      </c>
    </row>
    <row r="307" spans="1:5" ht="12.75">
      <c r="A307" s="35" t="s">
        <v>54</v>
      </c>
      <c r="E307" s="39" t="s">
        <v>5</v>
      </c>
    </row>
    <row r="308" spans="1:5" ht="12.75">
      <c r="A308" s="35" t="s">
        <v>56</v>
      </c>
      <c r="E308" s="40" t="s">
        <v>57</v>
      </c>
    </row>
    <row r="309" spans="1:5" ht="12.75">
      <c r="A309" t="s">
        <v>58</v>
      </c>
      <c r="E309" s="39" t="s">
        <v>59</v>
      </c>
    </row>
    <row r="310" spans="1:16" ht="12.75">
      <c r="A310" t="s">
        <v>49</v>
      </c>
      <c s="34" t="s">
        <v>287</v>
      </c>
      <c s="34" t="s">
        <v>288</v>
      </c>
      <c s="35" t="s">
        <v>5</v>
      </c>
      <c s="6" t="s">
        <v>289</v>
      </c>
      <c s="36" t="s">
        <v>100</v>
      </c>
      <c s="37">
        <v>5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53</v>
      </c>
      <c>
        <f>(M310*21)/100</f>
      </c>
      <c t="s">
        <v>27</v>
      </c>
    </row>
    <row r="311" spans="1:5" ht="12.75">
      <c r="A311" s="35" t="s">
        <v>54</v>
      </c>
      <c r="E311" s="39" t="s">
        <v>5</v>
      </c>
    </row>
    <row r="312" spans="1:5" ht="12.75">
      <c r="A312" s="35" t="s">
        <v>56</v>
      </c>
      <c r="E312" s="40" t="s">
        <v>57</v>
      </c>
    </row>
    <row r="313" spans="1:5" ht="12.75">
      <c r="A313" t="s">
        <v>58</v>
      </c>
      <c r="E313" s="39" t="s">
        <v>59</v>
      </c>
    </row>
    <row r="314" spans="1:16" ht="25.5">
      <c r="A314" t="s">
        <v>49</v>
      </c>
      <c s="34" t="s">
        <v>290</v>
      </c>
      <c s="34" t="s">
        <v>291</v>
      </c>
      <c s="35" t="s">
        <v>5</v>
      </c>
      <c s="6" t="s">
        <v>292</v>
      </c>
      <c s="36" t="s">
        <v>100</v>
      </c>
      <c s="37">
        <v>48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53</v>
      </c>
      <c>
        <f>(M314*21)/100</f>
      </c>
      <c t="s">
        <v>27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56</v>
      </c>
      <c r="E316" s="40" t="s">
        <v>57</v>
      </c>
    </row>
    <row r="317" spans="1:5" ht="12.75">
      <c r="A317" t="s">
        <v>58</v>
      </c>
      <c r="E317" s="39" t="s">
        <v>59</v>
      </c>
    </row>
    <row r="318" spans="1:16" ht="25.5">
      <c r="A318" t="s">
        <v>49</v>
      </c>
      <c s="34" t="s">
        <v>293</v>
      </c>
      <c s="34" t="s">
        <v>294</v>
      </c>
      <c s="35" t="s">
        <v>5</v>
      </c>
      <c s="6" t="s">
        <v>295</v>
      </c>
      <c s="36" t="s">
        <v>100</v>
      </c>
      <c s="37">
        <v>28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53</v>
      </c>
      <c>
        <f>(M318*21)/100</f>
      </c>
      <c t="s">
        <v>27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56</v>
      </c>
      <c r="E320" s="40" t="s">
        <v>57</v>
      </c>
    </row>
    <row r="321" spans="1:5" ht="12.75">
      <c r="A321" t="s">
        <v>58</v>
      </c>
      <c r="E321" s="39" t="s">
        <v>59</v>
      </c>
    </row>
    <row r="322" spans="1:16" ht="25.5">
      <c r="A322" t="s">
        <v>49</v>
      </c>
      <c s="34" t="s">
        <v>296</v>
      </c>
      <c s="34" t="s">
        <v>297</v>
      </c>
      <c s="35" t="s">
        <v>5</v>
      </c>
      <c s="6" t="s">
        <v>298</v>
      </c>
      <c s="36" t="s">
        <v>100</v>
      </c>
      <c s="37">
        <v>12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53</v>
      </c>
      <c>
        <f>(M322*21)/100</f>
      </c>
      <c t="s">
        <v>27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56</v>
      </c>
      <c r="E324" s="40" t="s">
        <v>57</v>
      </c>
    </row>
    <row r="325" spans="1:5" ht="12.75">
      <c r="A325" t="s">
        <v>58</v>
      </c>
      <c r="E325" s="39" t="s">
        <v>59</v>
      </c>
    </row>
    <row r="326" spans="1:16" ht="25.5">
      <c r="A326" t="s">
        <v>49</v>
      </c>
      <c s="34" t="s">
        <v>299</v>
      </c>
      <c s="34" t="s">
        <v>300</v>
      </c>
      <c s="35" t="s">
        <v>5</v>
      </c>
      <c s="6" t="s">
        <v>301</v>
      </c>
      <c s="36" t="s">
        <v>100</v>
      </c>
      <c s="37">
        <v>12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53</v>
      </c>
      <c>
        <f>(M326*21)/100</f>
      </c>
      <c t="s">
        <v>27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56</v>
      </c>
      <c r="E328" s="40" t="s">
        <v>57</v>
      </c>
    </row>
    <row r="329" spans="1:5" ht="12.75">
      <c r="A329" t="s">
        <v>58</v>
      </c>
      <c r="E329" s="39" t="s">
        <v>59</v>
      </c>
    </row>
    <row r="330" spans="1:16" ht="25.5">
      <c r="A330" t="s">
        <v>49</v>
      </c>
      <c s="34" t="s">
        <v>302</v>
      </c>
      <c s="34" t="s">
        <v>303</v>
      </c>
      <c s="35" t="s">
        <v>5</v>
      </c>
      <c s="6" t="s">
        <v>304</v>
      </c>
      <c s="36" t="s">
        <v>100</v>
      </c>
      <c s="37">
        <v>14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56</v>
      </c>
      <c r="E332" s="40" t="s">
        <v>57</v>
      </c>
    </row>
    <row r="333" spans="1:5" ht="12.75">
      <c r="A333" t="s">
        <v>58</v>
      </c>
      <c r="E333" s="39" t="s">
        <v>59</v>
      </c>
    </row>
    <row r="334" spans="1:16" ht="12.75">
      <c r="A334" t="s">
        <v>49</v>
      </c>
      <c s="34" t="s">
        <v>305</v>
      </c>
      <c s="34" t="s">
        <v>306</v>
      </c>
      <c s="35" t="s">
        <v>5</v>
      </c>
      <c s="6" t="s">
        <v>307</v>
      </c>
      <c s="36" t="s">
        <v>100</v>
      </c>
      <c s="37">
        <v>5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53</v>
      </c>
      <c>
        <f>(M334*21)/100</f>
      </c>
      <c t="s">
        <v>27</v>
      </c>
    </row>
    <row r="335" spans="1:5" ht="12.75">
      <c r="A335" s="35" t="s">
        <v>54</v>
      </c>
      <c r="E335" s="39" t="s">
        <v>5</v>
      </c>
    </row>
    <row r="336" spans="1:5" ht="12.75">
      <c r="A336" s="35" t="s">
        <v>56</v>
      </c>
      <c r="E336" s="40" t="s">
        <v>57</v>
      </c>
    </row>
    <row r="337" spans="1:5" ht="12.75">
      <c r="A337" t="s">
        <v>58</v>
      </c>
      <c r="E337" s="39" t="s">
        <v>59</v>
      </c>
    </row>
    <row r="338" spans="1:16" ht="12.75">
      <c r="A338" t="s">
        <v>49</v>
      </c>
      <c s="34" t="s">
        <v>308</v>
      </c>
      <c s="34" t="s">
        <v>309</v>
      </c>
      <c s="35" t="s">
        <v>5</v>
      </c>
      <c s="6" t="s">
        <v>310</v>
      </c>
      <c s="36" t="s">
        <v>100</v>
      </c>
      <c s="37">
        <v>5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53</v>
      </c>
      <c>
        <f>(M338*21)/100</f>
      </c>
      <c t="s">
        <v>27</v>
      </c>
    </row>
    <row r="339" spans="1:5" ht="12.75">
      <c r="A339" s="35" t="s">
        <v>54</v>
      </c>
      <c r="E339" s="39" t="s">
        <v>5</v>
      </c>
    </row>
    <row r="340" spans="1:5" ht="12.75">
      <c r="A340" s="35" t="s">
        <v>56</v>
      </c>
      <c r="E340" s="40" t="s">
        <v>57</v>
      </c>
    </row>
    <row r="341" spans="1:5" ht="12.75">
      <c r="A341" t="s">
        <v>58</v>
      </c>
      <c r="E341" s="39" t="s">
        <v>59</v>
      </c>
    </row>
    <row r="342" spans="1:16" ht="12.75">
      <c r="A342" t="s">
        <v>49</v>
      </c>
      <c s="34" t="s">
        <v>311</v>
      </c>
      <c s="34" t="s">
        <v>312</v>
      </c>
      <c s="35" t="s">
        <v>5</v>
      </c>
      <c s="6" t="s">
        <v>313</v>
      </c>
      <c s="36" t="s">
        <v>100</v>
      </c>
      <c s="37">
        <v>2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53</v>
      </c>
      <c>
        <f>(M342*21)/100</f>
      </c>
      <c t="s">
        <v>27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56</v>
      </c>
      <c r="E344" s="40" t="s">
        <v>57</v>
      </c>
    </row>
    <row r="345" spans="1:5" ht="12.75">
      <c r="A345" t="s">
        <v>58</v>
      </c>
      <c r="E345" s="39" t="s">
        <v>59</v>
      </c>
    </row>
    <row r="346" spans="1:16" ht="12.75">
      <c r="A346" t="s">
        <v>49</v>
      </c>
      <c s="34" t="s">
        <v>314</v>
      </c>
      <c s="34" t="s">
        <v>315</v>
      </c>
      <c s="35" t="s">
        <v>5</v>
      </c>
      <c s="6" t="s">
        <v>316</v>
      </c>
      <c s="36" t="s">
        <v>100</v>
      </c>
      <c s="37">
        <v>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27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56</v>
      </c>
      <c r="E348" s="40" t="s">
        <v>57</v>
      </c>
    </row>
    <row r="349" spans="1:5" ht="12.75">
      <c r="A349" t="s">
        <v>58</v>
      </c>
      <c r="E349" s="39" t="s">
        <v>59</v>
      </c>
    </row>
    <row r="350" spans="1:16" ht="12.75">
      <c r="A350" t="s">
        <v>49</v>
      </c>
      <c s="34" t="s">
        <v>317</v>
      </c>
      <c s="34" t="s">
        <v>318</v>
      </c>
      <c s="35" t="s">
        <v>5</v>
      </c>
      <c s="6" t="s">
        <v>319</v>
      </c>
      <c s="36" t="s">
        <v>100</v>
      </c>
      <c s="37">
        <v>4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56</v>
      </c>
      <c r="E352" s="40" t="s">
        <v>57</v>
      </c>
    </row>
    <row r="353" spans="1:5" ht="12.75">
      <c r="A353" t="s">
        <v>58</v>
      </c>
      <c r="E353" s="39" t="s">
        <v>59</v>
      </c>
    </row>
    <row r="354" spans="1:16" ht="12.75">
      <c r="A354" t="s">
        <v>49</v>
      </c>
      <c s="34" t="s">
        <v>320</v>
      </c>
      <c s="34" t="s">
        <v>321</v>
      </c>
      <c s="35" t="s">
        <v>5</v>
      </c>
      <c s="6" t="s">
        <v>322</v>
      </c>
      <c s="36" t="s">
        <v>100</v>
      </c>
      <c s="37">
        <v>4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53</v>
      </c>
      <c>
        <f>(M354*21)/100</f>
      </c>
      <c t="s">
        <v>27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56</v>
      </c>
      <c r="E356" s="40" t="s">
        <v>57</v>
      </c>
    </row>
    <row r="357" spans="1:5" ht="12.75">
      <c r="A357" t="s">
        <v>58</v>
      </c>
      <c r="E357" s="39" t="s">
        <v>59</v>
      </c>
    </row>
    <row r="358" spans="1:16" ht="12.75">
      <c r="A358" t="s">
        <v>49</v>
      </c>
      <c s="34" t="s">
        <v>323</v>
      </c>
      <c s="34" t="s">
        <v>324</v>
      </c>
      <c s="35" t="s">
        <v>5</v>
      </c>
      <c s="6" t="s">
        <v>325</v>
      </c>
      <c s="36" t="s">
        <v>100</v>
      </c>
      <c s="37">
        <v>6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53</v>
      </c>
      <c>
        <f>(M358*21)/100</f>
      </c>
      <c t="s">
        <v>27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56</v>
      </c>
      <c r="E360" s="40" t="s">
        <v>57</v>
      </c>
    </row>
    <row r="361" spans="1:5" ht="12.75">
      <c r="A361" t="s">
        <v>58</v>
      </c>
      <c r="E361" s="39" t="s">
        <v>59</v>
      </c>
    </row>
    <row r="362" spans="1:16" ht="12.75">
      <c r="A362" t="s">
        <v>49</v>
      </c>
      <c s="34" t="s">
        <v>326</v>
      </c>
      <c s="34" t="s">
        <v>327</v>
      </c>
      <c s="35" t="s">
        <v>5</v>
      </c>
      <c s="6" t="s">
        <v>328</v>
      </c>
      <c s="36" t="s">
        <v>329</v>
      </c>
      <c s="37">
        <v>160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53</v>
      </c>
      <c>
        <f>(M362*21)/100</f>
      </c>
      <c t="s">
        <v>27</v>
      </c>
    </row>
    <row r="363" spans="1:5" ht="12.75">
      <c r="A363" s="35" t="s">
        <v>54</v>
      </c>
      <c r="E363" s="39" t="s">
        <v>5</v>
      </c>
    </row>
    <row r="364" spans="1:5" ht="12.75">
      <c r="A364" s="35" t="s">
        <v>56</v>
      </c>
      <c r="E364" s="40" t="s">
        <v>57</v>
      </c>
    </row>
    <row r="365" spans="1:5" ht="12.75">
      <c r="A365" t="s">
        <v>58</v>
      </c>
      <c r="E365" s="39" t="s">
        <v>59</v>
      </c>
    </row>
    <row r="366" spans="1:16" ht="12.75">
      <c r="A366" t="s">
        <v>49</v>
      </c>
      <c s="34" t="s">
        <v>330</v>
      </c>
      <c s="34" t="s">
        <v>331</v>
      </c>
      <c s="35" t="s">
        <v>5</v>
      </c>
      <c s="6" t="s">
        <v>332</v>
      </c>
      <c s="36" t="s">
        <v>329</v>
      </c>
      <c s="37">
        <v>48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53</v>
      </c>
      <c>
        <f>(M366*21)/100</f>
      </c>
      <c t="s">
        <v>27</v>
      </c>
    </row>
    <row r="367" spans="1:5" ht="12.75">
      <c r="A367" s="35" t="s">
        <v>54</v>
      </c>
      <c r="E367" s="39" t="s">
        <v>5</v>
      </c>
    </row>
    <row r="368" spans="1:5" ht="12.75">
      <c r="A368" s="35" t="s">
        <v>56</v>
      </c>
      <c r="E368" s="40" t="s">
        <v>57</v>
      </c>
    </row>
    <row r="369" spans="1:5" ht="12.75">
      <c r="A369" t="s">
        <v>58</v>
      </c>
      <c r="E369" s="39" t="s">
        <v>59</v>
      </c>
    </row>
    <row r="370" spans="1:16" ht="12.75">
      <c r="A370" t="s">
        <v>49</v>
      </c>
      <c s="34" t="s">
        <v>333</v>
      </c>
      <c s="34" t="s">
        <v>334</v>
      </c>
      <c s="35" t="s">
        <v>5</v>
      </c>
      <c s="6" t="s">
        <v>335</v>
      </c>
      <c s="36" t="s">
        <v>100</v>
      </c>
      <c s="37">
        <v>240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53</v>
      </c>
      <c>
        <f>(M370*21)/100</f>
      </c>
      <c t="s">
        <v>27</v>
      </c>
    </row>
    <row r="371" spans="1:5" ht="12.75">
      <c r="A371" s="35" t="s">
        <v>54</v>
      </c>
      <c r="E371" s="39" t="s">
        <v>5</v>
      </c>
    </row>
    <row r="372" spans="1:5" ht="12.75">
      <c r="A372" s="35" t="s">
        <v>56</v>
      </c>
      <c r="E372" s="40" t="s">
        <v>57</v>
      </c>
    </row>
    <row r="373" spans="1:5" ht="12.75">
      <c r="A373" t="s">
        <v>58</v>
      </c>
      <c r="E373" s="39" t="s">
        <v>59</v>
      </c>
    </row>
    <row r="374" spans="1:16" ht="12.75">
      <c r="A374" t="s">
        <v>49</v>
      </c>
      <c s="34" t="s">
        <v>336</v>
      </c>
      <c s="34" t="s">
        <v>337</v>
      </c>
      <c s="35" t="s">
        <v>5</v>
      </c>
      <c s="6" t="s">
        <v>338</v>
      </c>
      <c s="36" t="s">
        <v>100</v>
      </c>
      <c s="37">
        <v>13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53</v>
      </c>
      <c>
        <f>(M374*21)/100</f>
      </c>
      <c t="s">
        <v>27</v>
      </c>
    </row>
    <row r="375" spans="1:5" ht="12.75">
      <c r="A375" s="35" t="s">
        <v>54</v>
      </c>
      <c r="E375" s="39" t="s">
        <v>5</v>
      </c>
    </row>
    <row r="376" spans="1:5" ht="12.75">
      <c r="A376" s="35" t="s">
        <v>56</v>
      </c>
      <c r="E376" s="40" t="s">
        <v>57</v>
      </c>
    </row>
    <row r="377" spans="1:5" ht="12.75">
      <c r="A377" t="s">
        <v>58</v>
      </c>
      <c r="E377" s="39" t="s">
        <v>59</v>
      </c>
    </row>
    <row r="378" spans="1:16" ht="25.5">
      <c r="A378" t="s">
        <v>49</v>
      </c>
      <c s="34" t="s">
        <v>339</v>
      </c>
      <c s="34" t="s">
        <v>340</v>
      </c>
      <c s="35" t="s">
        <v>5</v>
      </c>
      <c s="6" t="s">
        <v>341</v>
      </c>
      <c s="36" t="s">
        <v>100</v>
      </c>
      <c s="37">
        <v>4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53</v>
      </c>
      <c>
        <f>(M378*21)/100</f>
      </c>
      <c t="s">
        <v>27</v>
      </c>
    </row>
    <row r="379" spans="1:5" ht="12.75">
      <c r="A379" s="35" t="s">
        <v>54</v>
      </c>
      <c r="E379" s="39" t="s">
        <v>5</v>
      </c>
    </row>
    <row r="380" spans="1:5" ht="12.75">
      <c r="A380" s="35" t="s">
        <v>56</v>
      </c>
      <c r="E380" s="40" t="s">
        <v>57</v>
      </c>
    </row>
    <row r="381" spans="1:5" ht="12.75">
      <c r="A381" t="s">
        <v>58</v>
      </c>
      <c r="E381" s="39" t="s">
        <v>59</v>
      </c>
    </row>
    <row r="382" spans="1:16" ht="25.5">
      <c r="A382" t="s">
        <v>49</v>
      </c>
      <c s="34" t="s">
        <v>342</v>
      </c>
      <c s="34" t="s">
        <v>343</v>
      </c>
      <c s="35" t="s">
        <v>5</v>
      </c>
      <c s="6" t="s">
        <v>344</v>
      </c>
      <c s="36" t="s">
        <v>100</v>
      </c>
      <c s="37">
        <v>300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53</v>
      </c>
      <c>
        <f>(M382*21)/100</f>
      </c>
      <c t="s">
        <v>27</v>
      </c>
    </row>
    <row r="383" spans="1:5" ht="12.75">
      <c r="A383" s="35" t="s">
        <v>54</v>
      </c>
      <c r="E383" s="39" t="s">
        <v>5</v>
      </c>
    </row>
    <row r="384" spans="1:5" ht="12.75">
      <c r="A384" s="35" t="s">
        <v>56</v>
      </c>
      <c r="E384" s="40" t="s">
        <v>57</v>
      </c>
    </row>
    <row r="385" spans="1:5" ht="12.75">
      <c r="A385" t="s">
        <v>58</v>
      </c>
      <c r="E385" s="39" t="s">
        <v>59</v>
      </c>
    </row>
    <row r="386" spans="1:16" ht="25.5">
      <c r="A386" t="s">
        <v>49</v>
      </c>
      <c s="34" t="s">
        <v>345</v>
      </c>
      <c s="34" t="s">
        <v>346</v>
      </c>
      <c s="35" t="s">
        <v>5</v>
      </c>
      <c s="6" t="s">
        <v>347</v>
      </c>
      <c s="36" t="s">
        <v>100</v>
      </c>
      <c s="37">
        <v>1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53</v>
      </c>
      <c>
        <f>(M386*21)/100</f>
      </c>
      <c t="s">
        <v>27</v>
      </c>
    </row>
    <row r="387" spans="1:5" ht="12.75">
      <c r="A387" s="35" t="s">
        <v>54</v>
      </c>
      <c r="E387" s="39" t="s">
        <v>5</v>
      </c>
    </row>
    <row r="388" spans="1:5" ht="12.75">
      <c r="A388" s="35" t="s">
        <v>56</v>
      </c>
      <c r="E388" s="40" t="s">
        <v>57</v>
      </c>
    </row>
    <row r="389" spans="1:5" ht="12.75">
      <c r="A389" t="s">
        <v>58</v>
      </c>
      <c r="E389" s="39" t="s">
        <v>59</v>
      </c>
    </row>
    <row r="390" spans="1:16" ht="12.75">
      <c r="A390" t="s">
        <v>49</v>
      </c>
      <c s="34" t="s">
        <v>348</v>
      </c>
      <c s="34" t="s">
        <v>349</v>
      </c>
      <c s="35" t="s">
        <v>5</v>
      </c>
      <c s="6" t="s">
        <v>350</v>
      </c>
      <c s="36" t="s">
        <v>329</v>
      </c>
      <c s="37">
        <v>160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53</v>
      </c>
      <c>
        <f>(M390*21)/100</f>
      </c>
      <c t="s">
        <v>27</v>
      </c>
    </row>
    <row r="391" spans="1:5" ht="12.75">
      <c r="A391" s="35" t="s">
        <v>54</v>
      </c>
      <c r="E391" s="39" t="s">
        <v>5</v>
      </c>
    </row>
    <row r="392" spans="1:5" ht="12.75">
      <c r="A392" s="35" t="s">
        <v>56</v>
      </c>
      <c r="E392" s="40" t="s">
        <v>57</v>
      </c>
    </row>
    <row r="393" spans="1:5" ht="12.75">
      <c r="A393" t="s">
        <v>58</v>
      </c>
      <c r="E393" s="39" t="s">
        <v>59</v>
      </c>
    </row>
    <row r="394" spans="1:16" ht="12.75">
      <c r="A394" t="s">
        <v>49</v>
      </c>
      <c s="34" t="s">
        <v>351</v>
      </c>
      <c s="34" t="s">
        <v>352</v>
      </c>
      <c s="35" t="s">
        <v>5</v>
      </c>
      <c s="6" t="s">
        <v>353</v>
      </c>
      <c s="36" t="s">
        <v>100</v>
      </c>
      <c s="37">
        <v>7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53</v>
      </c>
      <c>
        <f>(M394*21)/100</f>
      </c>
      <c t="s">
        <v>27</v>
      </c>
    </row>
    <row r="395" spans="1:5" ht="12.75">
      <c r="A395" s="35" t="s">
        <v>54</v>
      </c>
      <c r="E395" s="39" t="s">
        <v>5</v>
      </c>
    </row>
    <row r="396" spans="1:5" ht="12.75">
      <c r="A396" s="35" t="s">
        <v>56</v>
      </c>
      <c r="E396" s="40" t="s">
        <v>57</v>
      </c>
    </row>
    <row r="397" spans="1:5" ht="12.75">
      <c r="A397" t="s">
        <v>58</v>
      </c>
      <c r="E397" s="39" t="s">
        <v>59</v>
      </c>
    </row>
    <row r="398" spans="1:16" ht="25.5">
      <c r="A398" t="s">
        <v>49</v>
      </c>
      <c s="34" t="s">
        <v>354</v>
      </c>
      <c s="34" t="s">
        <v>355</v>
      </c>
      <c s="35" t="s">
        <v>5</v>
      </c>
      <c s="6" t="s">
        <v>356</v>
      </c>
      <c s="36" t="s">
        <v>357</v>
      </c>
      <c s="37">
        <v>1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53</v>
      </c>
      <c>
        <f>(M398*21)/100</f>
      </c>
      <c t="s">
        <v>27</v>
      </c>
    </row>
    <row r="399" spans="1:5" ht="12.75">
      <c r="A399" s="35" t="s">
        <v>54</v>
      </c>
      <c r="E399" s="39" t="s">
        <v>5</v>
      </c>
    </row>
    <row r="400" spans="1:5" ht="12.75">
      <c r="A400" s="35" t="s">
        <v>56</v>
      </c>
      <c r="E400" s="40" t="s">
        <v>57</v>
      </c>
    </row>
    <row r="401" spans="1:5" ht="12.75">
      <c r="A401" t="s">
        <v>58</v>
      </c>
      <c r="E401" s="39" t="s">
        <v>59</v>
      </c>
    </row>
    <row r="402" spans="1:16" ht="12.75">
      <c r="A402" t="s">
        <v>49</v>
      </c>
      <c s="34" t="s">
        <v>358</v>
      </c>
      <c s="34" t="s">
        <v>359</v>
      </c>
      <c s="35" t="s">
        <v>5</v>
      </c>
      <c s="6" t="s">
        <v>360</v>
      </c>
      <c s="36" t="s">
        <v>100</v>
      </c>
      <c s="37">
        <v>1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53</v>
      </c>
      <c>
        <f>(M402*21)/100</f>
      </c>
      <c t="s">
        <v>27</v>
      </c>
    </row>
    <row r="403" spans="1:5" ht="12.75">
      <c r="A403" s="35" t="s">
        <v>54</v>
      </c>
      <c r="E403" s="39" t="s">
        <v>5</v>
      </c>
    </row>
    <row r="404" spans="1:5" ht="12.75">
      <c r="A404" s="35" t="s">
        <v>56</v>
      </c>
      <c r="E404" s="40" t="s">
        <v>57</v>
      </c>
    </row>
    <row r="405" spans="1:5" ht="12.75">
      <c r="A405" t="s">
        <v>58</v>
      </c>
      <c r="E405" s="39" t="s">
        <v>59</v>
      </c>
    </row>
    <row r="406" spans="1:16" ht="12.75">
      <c r="A406" t="s">
        <v>49</v>
      </c>
      <c s="34" t="s">
        <v>361</v>
      </c>
      <c s="34" t="s">
        <v>362</v>
      </c>
      <c s="35" t="s">
        <v>5</v>
      </c>
      <c s="6" t="s">
        <v>363</v>
      </c>
      <c s="36" t="s">
        <v>364</v>
      </c>
      <c s="37">
        <v>4.2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53</v>
      </c>
      <c>
        <f>(M406*21)/100</f>
      </c>
      <c t="s">
        <v>27</v>
      </c>
    </row>
    <row r="407" spans="1:5" ht="12.75">
      <c r="A407" s="35" t="s">
        <v>54</v>
      </c>
      <c r="E407" s="39" t="s">
        <v>5</v>
      </c>
    </row>
    <row r="408" spans="1:5" ht="12.75">
      <c r="A408" s="35" t="s">
        <v>56</v>
      </c>
      <c r="E408" s="40" t="s">
        <v>57</v>
      </c>
    </row>
    <row r="409" spans="1:5" ht="12.75">
      <c r="A409" t="s">
        <v>58</v>
      </c>
      <c r="E409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2826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2826</v>
      </c>
      <c r="E4" s="26" t="s">
        <v>2827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COUNTIFS(L8:L155,"=0",A8:A155,"P")+COUNTIFS(L8:L155,"",A8:A155,"P")+SUM(Q8:Q155)</f>
      </c>
    </row>
    <row r="8" spans="1:13" ht="12.75">
      <c r="A8" t="s">
        <v>44</v>
      </c>
      <c r="C8" s="28" t="s">
        <v>2830</v>
      </c>
      <c r="E8" s="30" t="s">
        <v>2829</v>
      </c>
      <c r="J8" s="29">
        <f>0+J9+J14+J43+J60+J65+J74+J87+J92+J113+J150</f>
      </c>
      <c s="29">
        <f>0+K9+K14+K43+K60+K65+K74+K87+K92+K113+K150</f>
      </c>
      <c s="29">
        <f>0+L9+L14+L43+L60+L65+L74+L87+L92+L113+L150</f>
      </c>
      <c s="29">
        <f>0+M9+M14+M43+M60+M65+M74+M87+M92+M113+M150</f>
      </c>
    </row>
    <row r="9" spans="1:13" ht="12.75">
      <c r="A9" t="s">
        <v>46</v>
      </c>
      <c r="C9" s="31" t="s">
        <v>1299</v>
      </c>
      <c r="E9" s="33" t="s">
        <v>1820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2831</v>
      </c>
      <c s="35" t="s">
        <v>5</v>
      </c>
      <c s="6" t="s">
        <v>566</v>
      </c>
      <c s="36" t="s">
        <v>52</v>
      </c>
      <c s="37">
        <v>2655.81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2029</v>
      </c>
    </row>
    <row r="12" spans="1:5" ht="12.75">
      <c r="A12" s="35" t="s">
        <v>56</v>
      </c>
      <c r="E12" s="40" t="s">
        <v>2832</v>
      </c>
    </row>
    <row r="13" spans="1:5" ht="204">
      <c r="A13" t="s">
        <v>58</v>
      </c>
      <c r="E13" s="39" t="s">
        <v>2032</v>
      </c>
    </row>
    <row r="14" spans="1:13" ht="12.75">
      <c r="A14" t="s">
        <v>46</v>
      </c>
      <c r="C14" s="31" t="s">
        <v>47</v>
      </c>
      <c r="E14" s="33" t="s">
        <v>803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1610</v>
      </c>
      <c s="35" t="s">
        <v>5</v>
      </c>
      <c s="6" t="s">
        <v>1611</v>
      </c>
      <c s="36" t="s">
        <v>83</v>
      </c>
      <c s="37">
        <v>791.88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2833</v>
      </c>
    </row>
    <row r="17" spans="1:5" ht="12.75">
      <c r="A17" s="35" t="s">
        <v>56</v>
      </c>
      <c r="E17" s="40" t="s">
        <v>2834</v>
      </c>
    </row>
    <row r="18" spans="1:5" ht="409.5">
      <c r="A18" t="s">
        <v>58</v>
      </c>
      <c r="E18" s="39" t="s">
        <v>2835</v>
      </c>
    </row>
    <row r="19" spans="1:16" ht="12.75">
      <c r="A19" t="s">
        <v>49</v>
      </c>
      <c s="34" t="s">
        <v>26</v>
      </c>
      <c s="34" t="s">
        <v>1613</v>
      </c>
      <c s="35" t="s">
        <v>5</v>
      </c>
      <c s="6" t="s">
        <v>1600</v>
      </c>
      <c s="36" t="s">
        <v>83</v>
      </c>
      <c s="37">
        <v>3167.52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2836</v>
      </c>
    </row>
    <row r="21" spans="1:5" ht="12.75">
      <c r="A21" s="35" t="s">
        <v>56</v>
      </c>
      <c r="E21" s="40" t="s">
        <v>2837</v>
      </c>
    </row>
    <row r="22" spans="1:5" ht="25.5">
      <c r="A22" t="s">
        <v>58</v>
      </c>
      <c r="E22" s="39" t="s">
        <v>1602</v>
      </c>
    </row>
    <row r="23" spans="1:16" ht="12.75">
      <c r="A23" t="s">
        <v>49</v>
      </c>
      <c s="34" t="s">
        <v>64</v>
      </c>
      <c s="34" t="s">
        <v>1615</v>
      </c>
      <c s="35" t="s">
        <v>5</v>
      </c>
      <c s="6" t="s">
        <v>1616</v>
      </c>
      <c s="36" t="s">
        <v>83</v>
      </c>
      <c s="37">
        <v>1425.57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2838</v>
      </c>
    </row>
    <row r="25" spans="1:5" ht="12.75">
      <c r="A25" s="35" t="s">
        <v>56</v>
      </c>
      <c r="E25" s="40" t="s">
        <v>2839</v>
      </c>
    </row>
    <row r="26" spans="1:5" ht="409.5">
      <c r="A26" t="s">
        <v>58</v>
      </c>
      <c r="E26" s="39" t="s">
        <v>2835</v>
      </c>
    </row>
    <row r="27" spans="1:16" ht="12.75">
      <c r="A27" t="s">
        <v>49</v>
      </c>
      <c s="34" t="s">
        <v>67</v>
      </c>
      <c s="34" t="s">
        <v>1618</v>
      </c>
      <c s="35" t="s">
        <v>5</v>
      </c>
      <c s="6" t="s">
        <v>1600</v>
      </c>
      <c s="36" t="s">
        <v>83</v>
      </c>
      <c s="37">
        <v>2734.28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2836</v>
      </c>
    </row>
    <row r="29" spans="1:5" ht="12.75">
      <c r="A29" s="35" t="s">
        <v>56</v>
      </c>
      <c r="E29" s="40" t="s">
        <v>2840</v>
      </c>
    </row>
    <row r="30" spans="1:5" ht="25.5">
      <c r="A30" t="s">
        <v>58</v>
      </c>
      <c r="E30" s="39" t="s">
        <v>1602</v>
      </c>
    </row>
    <row r="31" spans="1:16" ht="12.75">
      <c r="A31" t="s">
        <v>49</v>
      </c>
      <c s="34" t="s">
        <v>70</v>
      </c>
      <c s="34" t="s">
        <v>2841</v>
      </c>
      <c s="35" t="s">
        <v>5</v>
      </c>
      <c s="6" t="s">
        <v>2842</v>
      </c>
      <c s="36" t="s">
        <v>83</v>
      </c>
      <c s="37">
        <v>137.517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2843</v>
      </c>
    </row>
    <row r="33" spans="1:5" ht="12.75">
      <c r="A33" s="35" t="s">
        <v>56</v>
      </c>
      <c r="E33" s="40" t="s">
        <v>2844</v>
      </c>
    </row>
    <row r="34" spans="1:5" ht="409.5">
      <c r="A34" t="s">
        <v>58</v>
      </c>
      <c r="E34" s="39" t="s">
        <v>2845</v>
      </c>
    </row>
    <row r="35" spans="1:16" ht="12.75">
      <c r="A35" t="s">
        <v>49</v>
      </c>
      <c s="34" t="s">
        <v>73</v>
      </c>
      <c s="34" t="s">
        <v>2846</v>
      </c>
      <c s="35" t="s">
        <v>5</v>
      </c>
      <c s="6" t="s">
        <v>2847</v>
      </c>
      <c s="36" t="s">
        <v>83</v>
      </c>
      <c s="37">
        <v>524.998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2848</v>
      </c>
    </row>
    <row r="37" spans="1:5" ht="12.75">
      <c r="A37" s="35" t="s">
        <v>56</v>
      </c>
      <c r="E37" s="40" t="s">
        <v>2849</v>
      </c>
    </row>
    <row r="38" spans="1:5" ht="395.25">
      <c r="A38" t="s">
        <v>58</v>
      </c>
      <c r="E38" s="39" t="s">
        <v>2850</v>
      </c>
    </row>
    <row r="39" spans="1:16" ht="12.75">
      <c r="A39" t="s">
        <v>49</v>
      </c>
      <c s="34" t="s">
        <v>76</v>
      </c>
      <c s="34" t="s">
        <v>1326</v>
      </c>
      <c s="35" t="s">
        <v>5</v>
      </c>
      <c s="6" t="s">
        <v>1327</v>
      </c>
      <c s="36" t="s">
        <v>79</v>
      </c>
      <c s="37">
        <v>1329.248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2851</v>
      </c>
    </row>
    <row r="41" spans="1:5" ht="12.75">
      <c r="A41" s="35" t="s">
        <v>56</v>
      </c>
      <c r="E41" s="40" t="s">
        <v>2852</v>
      </c>
    </row>
    <row r="42" spans="1:5" ht="25.5">
      <c r="A42" t="s">
        <v>58</v>
      </c>
      <c r="E42" s="39" t="s">
        <v>1836</v>
      </c>
    </row>
    <row r="43" spans="1:13" ht="12.75">
      <c r="A43" t="s">
        <v>46</v>
      </c>
      <c r="C43" s="31" t="s">
        <v>27</v>
      </c>
      <c r="E43" s="33" t="s">
        <v>2853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84</v>
      </c>
      <c s="34" t="s">
        <v>1634</v>
      </c>
      <c s="35" t="s">
        <v>5</v>
      </c>
      <c s="6" t="s">
        <v>1635</v>
      </c>
      <c s="36" t="s">
        <v>93</v>
      </c>
      <c s="37">
        <v>3128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56</v>
      </c>
      <c r="E46" s="40" t="s">
        <v>2854</v>
      </c>
    </row>
    <row r="47" spans="1:5" ht="191.25">
      <c r="A47" t="s">
        <v>58</v>
      </c>
      <c r="E47" s="39" t="s">
        <v>1637</v>
      </c>
    </row>
    <row r="48" spans="1:16" ht="12.75">
      <c r="A48" t="s">
        <v>49</v>
      </c>
      <c s="34" t="s">
        <v>87</v>
      </c>
      <c s="34" t="s">
        <v>1638</v>
      </c>
      <c s="35" t="s">
        <v>5</v>
      </c>
      <c s="6" t="s">
        <v>1639</v>
      </c>
      <c s="36" t="s">
        <v>52</v>
      </c>
      <c s="37">
        <v>133.253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2855</v>
      </c>
    </row>
    <row r="51" spans="1:5" ht="38.25">
      <c r="A51" t="s">
        <v>58</v>
      </c>
      <c r="E51" s="39" t="s">
        <v>1641</v>
      </c>
    </row>
    <row r="52" spans="1:16" ht="12.75">
      <c r="A52" t="s">
        <v>49</v>
      </c>
      <c s="34" t="s">
        <v>90</v>
      </c>
      <c s="34" t="s">
        <v>1642</v>
      </c>
      <c s="35" t="s">
        <v>5</v>
      </c>
      <c s="6" t="s">
        <v>1643</v>
      </c>
      <c s="36" t="s">
        <v>79</v>
      </c>
      <c s="37">
        <v>1622.94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56</v>
      </c>
      <c r="E54" s="40" t="s">
        <v>2856</v>
      </c>
    </row>
    <row r="55" spans="1:5" ht="25.5">
      <c r="A55" t="s">
        <v>58</v>
      </c>
      <c r="E55" s="39" t="s">
        <v>1645</v>
      </c>
    </row>
    <row r="56" spans="1:16" ht="12.75">
      <c r="A56" t="s">
        <v>49</v>
      </c>
      <c s="34" t="s">
        <v>94</v>
      </c>
      <c s="34" t="s">
        <v>1646</v>
      </c>
      <c s="35" t="s">
        <v>5</v>
      </c>
      <c s="6" t="s">
        <v>1647</v>
      </c>
      <c s="36" t="s">
        <v>100</v>
      </c>
      <c s="37">
        <v>346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2857</v>
      </c>
    </row>
    <row r="59" spans="1:5" ht="12.75">
      <c r="A59" t="s">
        <v>58</v>
      </c>
      <c r="E59" s="39" t="s">
        <v>1649</v>
      </c>
    </row>
    <row r="60" spans="1:13" ht="12.75">
      <c r="A60" t="s">
        <v>46</v>
      </c>
      <c r="C60" s="31" t="s">
        <v>119</v>
      </c>
      <c r="E60" s="33" t="s">
        <v>2858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80</v>
      </c>
      <c s="34" t="s">
        <v>1650</v>
      </c>
      <c s="35" t="s">
        <v>5</v>
      </c>
      <c s="6" t="s">
        <v>1651</v>
      </c>
      <c s="36" t="s">
        <v>79</v>
      </c>
      <c s="37">
        <v>628.769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2859</v>
      </c>
    </row>
    <row r="63" spans="1:5" ht="12.75">
      <c r="A63" s="35" t="s">
        <v>56</v>
      </c>
      <c r="E63" s="40" t="s">
        <v>2860</v>
      </c>
    </row>
    <row r="64" spans="1:5" ht="25.5">
      <c r="A64" t="s">
        <v>58</v>
      </c>
      <c r="E64" s="39" t="s">
        <v>2861</v>
      </c>
    </row>
    <row r="65" spans="1:13" ht="12.75">
      <c r="A65" t="s">
        <v>46</v>
      </c>
      <c r="C65" s="31" t="s">
        <v>171</v>
      </c>
      <c r="E65" s="33" t="s">
        <v>2862</v>
      </c>
      <c r="J65" s="32">
        <f>0</f>
      </c>
      <c s="32">
        <f>0</f>
      </c>
      <c s="32">
        <f>0+L66+L70</f>
      </c>
      <c s="32">
        <f>0+M66+M70</f>
      </c>
    </row>
    <row r="66" spans="1:16" ht="12.75">
      <c r="A66" t="s">
        <v>49</v>
      </c>
      <c s="34" t="s">
        <v>97</v>
      </c>
      <c s="34" t="s">
        <v>2863</v>
      </c>
      <c s="35" t="s">
        <v>5</v>
      </c>
      <c s="6" t="s">
        <v>2864</v>
      </c>
      <c s="36" t="s">
        <v>93</v>
      </c>
      <c s="37">
        <v>1875.502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2865</v>
      </c>
    </row>
    <row r="68" spans="1:5" ht="12.75">
      <c r="A68" s="35" t="s">
        <v>56</v>
      </c>
      <c r="E68" s="40" t="s">
        <v>2866</v>
      </c>
    </row>
    <row r="69" spans="1:5" ht="38.25">
      <c r="A69" t="s">
        <v>58</v>
      </c>
      <c r="E69" s="39" t="s">
        <v>1899</v>
      </c>
    </row>
    <row r="70" spans="1:16" ht="12.75">
      <c r="A70" t="s">
        <v>49</v>
      </c>
      <c s="34" t="s">
        <v>101</v>
      </c>
      <c s="34" t="s">
        <v>2867</v>
      </c>
      <c s="35" t="s">
        <v>5</v>
      </c>
      <c s="6" t="s">
        <v>2868</v>
      </c>
      <c s="36" t="s">
        <v>1273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2350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2869</v>
      </c>
    </row>
    <row r="74" spans="1:13" ht="12.75">
      <c r="A74" t="s">
        <v>46</v>
      </c>
      <c r="C74" s="31" t="s">
        <v>64</v>
      </c>
      <c r="E74" s="33" t="s">
        <v>2870</v>
      </c>
      <c r="J74" s="32">
        <f>0</f>
      </c>
      <c s="32">
        <f>0</f>
      </c>
      <c s="32">
        <f>0+L75+L79+L83</f>
      </c>
      <c s="32">
        <f>0+M75+M79+M83</f>
      </c>
    </row>
    <row r="75" spans="1:16" ht="12.75">
      <c r="A75" t="s">
        <v>49</v>
      </c>
      <c s="34" t="s">
        <v>104</v>
      </c>
      <c s="34" t="s">
        <v>1664</v>
      </c>
      <c s="35" t="s">
        <v>5</v>
      </c>
      <c s="6" t="s">
        <v>1665</v>
      </c>
      <c s="36" t="s">
        <v>83</v>
      </c>
      <c s="37">
        <v>250.087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25.5">
      <c r="A76" s="35" t="s">
        <v>54</v>
      </c>
      <c r="E76" s="39" t="s">
        <v>2871</v>
      </c>
    </row>
    <row r="77" spans="1:5" ht="12.75">
      <c r="A77" s="35" t="s">
        <v>56</v>
      </c>
      <c r="E77" s="40" t="s">
        <v>2872</v>
      </c>
    </row>
    <row r="78" spans="1:5" ht="51">
      <c r="A78" t="s">
        <v>58</v>
      </c>
      <c r="E78" s="39" t="s">
        <v>2873</v>
      </c>
    </row>
    <row r="79" spans="1:16" ht="12.75">
      <c r="A79" t="s">
        <v>49</v>
      </c>
      <c s="34" t="s">
        <v>107</v>
      </c>
      <c s="34" t="s">
        <v>2874</v>
      </c>
      <c s="35" t="s">
        <v>5</v>
      </c>
      <c s="6" t="s">
        <v>2875</v>
      </c>
      <c s="36" t="s">
        <v>83</v>
      </c>
      <c s="37">
        <v>19.61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2876</v>
      </c>
    </row>
    <row r="81" spans="1:5" ht="12.75">
      <c r="A81" s="35" t="s">
        <v>56</v>
      </c>
      <c r="E81" s="40" t="s">
        <v>2877</v>
      </c>
    </row>
    <row r="82" spans="1:5" ht="409.5">
      <c r="A82" t="s">
        <v>58</v>
      </c>
      <c r="E82" s="39" t="s">
        <v>2878</v>
      </c>
    </row>
    <row r="83" spans="1:16" ht="12.75">
      <c r="A83" t="s">
        <v>49</v>
      </c>
      <c s="34" t="s">
        <v>110</v>
      </c>
      <c s="34" t="s">
        <v>2879</v>
      </c>
      <c s="35" t="s">
        <v>5</v>
      </c>
      <c s="6" t="s">
        <v>2880</v>
      </c>
      <c s="36" t="s">
        <v>83</v>
      </c>
      <c s="37">
        <v>0.909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2881</v>
      </c>
    </row>
    <row r="85" spans="1:5" ht="12.75">
      <c r="A85" s="35" t="s">
        <v>56</v>
      </c>
      <c r="E85" s="40" t="s">
        <v>2882</v>
      </c>
    </row>
    <row r="86" spans="1:5" ht="51">
      <c r="A86" t="s">
        <v>58</v>
      </c>
      <c r="E86" s="39" t="s">
        <v>2883</v>
      </c>
    </row>
    <row r="87" spans="1:13" ht="12.75">
      <c r="A87" t="s">
        <v>46</v>
      </c>
      <c r="C87" s="31" t="s">
        <v>1689</v>
      </c>
      <c r="E87" s="33" t="s">
        <v>2884</v>
      </c>
      <c r="J87" s="32">
        <f>0</f>
      </c>
      <c s="32">
        <f>0</f>
      </c>
      <c s="32">
        <f>0+L88</f>
      </c>
      <c s="32">
        <f>0+M88</f>
      </c>
    </row>
    <row r="88" spans="1:16" ht="12.75">
      <c r="A88" t="s">
        <v>49</v>
      </c>
      <c s="34" t="s">
        <v>113</v>
      </c>
      <c s="34" t="s">
        <v>2885</v>
      </c>
      <c s="35" t="s">
        <v>5</v>
      </c>
      <c s="6" t="s">
        <v>2886</v>
      </c>
      <c s="36" t="s">
        <v>79</v>
      </c>
      <c s="37">
        <v>909.12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2887</v>
      </c>
    </row>
    <row r="90" spans="1:5" ht="12.75">
      <c r="A90" s="35" t="s">
        <v>56</v>
      </c>
      <c r="E90" s="40" t="s">
        <v>2888</v>
      </c>
    </row>
    <row r="91" spans="1:5" ht="318.75">
      <c r="A91" t="s">
        <v>58</v>
      </c>
      <c r="E91" s="39" t="s">
        <v>2889</v>
      </c>
    </row>
    <row r="92" spans="1:13" ht="12.75">
      <c r="A92" t="s">
        <v>46</v>
      </c>
      <c r="C92" s="31" t="s">
        <v>76</v>
      </c>
      <c r="E92" s="33" t="s">
        <v>2890</v>
      </c>
      <c r="J92" s="32">
        <f>0</f>
      </c>
      <c s="32">
        <f>0</f>
      </c>
      <c s="32">
        <f>0+L93+L97+L101+L105+L109</f>
      </c>
      <c s="32">
        <f>0+M93+M97+M101+M105+M109</f>
      </c>
    </row>
    <row r="93" spans="1:16" ht="12.75">
      <c r="A93" t="s">
        <v>49</v>
      </c>
      <c s="34" t="s">
        <v>116</v>
      </c>
      <c s="34" t="s">
        <v>2891</v>
      </c>
      <c s="35" t="s">
        <v>5</v>
      </c>
      <c s="6" t="s">
        <v>2892</v>
      </c>
      <c s="36" t="s">
        <v>93</v>
      </c>
      <c s="37">
        <v>920.706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377</v>
      </c>
      <c>
        <f>(M93*21)/100</f>
      </c>
      <c t="s">
        <v>27</v>
      </c>
    </row>
    <row r="94" spans="1:5" ht="12.75">
      <c r="A94" s="35" t="s">
        <v>54</v>
      </c>
      <c r="E94" s="39" t="s">
        <v>2893</v>
      </c>
    </row>
    <row r="95" spans="1:5" ht="12.75">
      <c r="A95" s="35" t="s">
        <v>56</v>
      </c>
      <c r="E95" s="40" t="s">
        <v>2894</v>
      </c>
    </row>
    <row r="96" spans="1:5" ht="409.5">
      <c r="A96" t="s">
        <v>58</v>
      </c>
      <c r="E96" s="39" t="s">
        <v>2895</v>
      </c>
    </row>
    <row r="97" spans="1:16" ht="12.75">
      <c r="A97" t="s">
        <v>49</v>
      </c>
      <c s="34" t="s">
        <v>119</v>
      </c>
      <c s="34" t="s">
        <v>2896</v>
      </c>
      <c s="35" t="s">
        <v>5</v>
      </c>
      <c s="6" t="s">
        <v>2897</v>
      </c>
      <c s="36" t="s">
        <v>93</v>
      </c>
      <c s="37">
        <v>40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377</v>
      </c>
      <c>
        <f>(M97*21)/100</f>
      </c>
      <c t="s">
        <v>27</v>
      </c>
    </row>
    <row r="98" spans="1:5" ht="12.75">
      <c r="A98" s="35" t="s">
        <v>54</v>
      </c>
      <c r="E98" s="39" t="s">
        <v>2898</v>
      </c>
    </row>
    <row r="99" spans="1:5" ht="12.75">
      <c r="A99" s="35" t="s">
        <v>56</v>
      </c>
      <c r="E99" s="40" t="s">
        <v>2899</v>
      </c>
    </row>
    <row r="100" spans="1:5" ht="408">
      <c r="A100" t="s">
        <v>58</v>
      </c>
      <c r="E100" s="39" t="s">
        <v>2900</v>
      </c>
    </row>
    <row r="101" spans="1:16" ht="12.75">
      <c r="A101" t="s">
        <v>49</v>
      </c>
      <c s="34" t="s">
        <v>122</v>
      </c>
      <c s="34" t="s">
        <v>1710</v>
      </c>
      <c s="35" t="s">
        <v>5</v>
      </c>
      <c s="6" t="s">
        <v>1711</v>
      </c>
      <c s="36" t="s">
        <v>83</v>
      </c>
      <c s="37">
        <v>16.4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377</v>
      </c>
      <c>
        <f>(M101*21)/100</f>
      </c>
      <c t="s">
        <v>27</v>
      </c>
    </row>
    <row r="102" spans="1:5" ht="12.75">
      <c r="A102" s="35" t="s">
        <v>54</v>
      </c>
      <c r="E102" s="39" t="s">
        <v>2901</v>
      </c>
    </row>
    <row r="103" spans="1:5" ht="12.75">
      <c r="A103" s="35" t="s">
        <v>56</v>
      </c>
      <c r="E103" s="40" t="s">
        <v>2902</v>
      </c>
    </row>
    <row r="104" spans="1:5" ht="409.5">
      <c r="A104" t="s">
        <v>58</v>
      </c>
      <c r="E104" s="39" t="s">
        <v>2878</v>
      </c>
    </row>
    <row r="105" spans="1:16" ht="12.75">
      <c r="A105" t="s">
        <v>49</v>
      </c>
      <c s="34" t="s">
        <v>125</v>
      </c>
      <c s="34" t="s">
        <v>2903</v>
      </c>
      <c s="35" t="s">
        <v>5</v>
      </c>
      <c s="6" t="s">
        <v>2904</v>
      </c>
      <c s="36" t="s">
        <v>83</v>
      </c>
      <c s="37">
        <v>291.304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377</v>
      </c>
      <c>
        <f>(M105*21)/100</f>
      </c>
      <c t="s">
        <v>27</v>
      </c>
    </row>
    <row r="106" spans="1:5" ht="12.75">
      <c r="A106" s="35" t="s">
        <v>54</v>
      </c>
      <c r="E106" s="39" t="s">
        <v>2905</v>
      </c>
    </row>
    <row r="107" spans="1:5" ht="12.75">
      <c r="A107" s="35" t="s">
        <v>56</v>
      </c>
      <c r="E107" s="40" t="s">
        <v>2906</v>
      </c>
    </row>
    <row r="108" spans="1:5" ht="409.5">
      <c r="A108" t="s">
        <v>58</v>
      </c>
      <c r="E108" s="39" t="s">
        <v>2878</v>
      </c>
    </row>
    <row r="109" spans="1:16" ht="12.75">
      <c r="A109" t="s">
        <v>49</v>
      </c>
      <c s="34" t="s">
        <v>128</v>
      </c>
      <c s="34" t="s">
        <v>2907</v>
      </c>
      <c s="35" t="s">
        <v>5</v>
      </c>
      <c s="6" t="s">
        <v>2908</v>
      </c>
      <c s="36" t="s">
        <v>83</v>
      </c>
      <c s="37">
        <v>25.398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377</v>
      </c>
      <c>
        <f>(M109*21)/100</f>
      </c>
      <c t="s">
        <v>27</v>
      </c>
    </row>
    <row r="110" spans="1:5" ht="12.75">
      <c r="A110" s="35" t="s">
        <v>54</v>
      </c>
      <c r="E110" s="39" t="s">
        <v>2909</v>
      </c>
    </row>
    <row r="111" spans="1:5" ht="12.75">
      <c r="A111" s="35" t="s">
        <v>56</v>
      </c>
      <c r="E111" s="40" t="s">
        <v>2910</v>
      </c>
    </row>
    <row r="112" spans="1:5" ht="409.5">
      <c r="A112" t="s">
        <v>58</v>
      </c>
      <c r="E112" s="39" t="s">
        <v>2878</v>
      </c>
    </row>
    <row r="113" spans="1:13" ht="12.75">
      <c r="A113" t="s">
        <v>46</v>
      </c>
      <c r="C113" s="31" t="s">
        <v>326</v>
      </c>
      <c r="E113" s="33" t="s">
        <v>2911</v>
      </c>
      <c r="J113" s="32">
        <f>0</f>
      </c>
      <c s="32">
        <f>0</f>
      </c>
      <c s="32">
        <f>0+L114+L118+L122+L126+L130+L134+L138+L142+L146</f>
      </c>
      <c s="32">
        <f>0+M114+M118+M122+M126+M130+M134+M138+M142+M146</f>
      </c>
    </row>
    <row r="114" spans="1:16" ht="25.5">
      <c r="A114" t="s">
        <v>49</v>
      </c>
      <c s="34" t="s">
        <v>131</v>
      </c>
      <c s="34" t="s">
        <v>2912</v>
      </c>
      <c s="35" t="s">
        <v>5</v>
      </c>
      <c s="6" t="s">
        <v>2913</v>
      </c>
      <c s="36" t="s">
        <v>100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2914</v>
      </c>
    </row>
    <row r="116" spans="1:5" ht="12.75">
      <c r="A116" s="35" t="s">
        <v>56</v>
      </c>
      <c r="E116" s="40" t="s">
        <v>5</v>
      </c>
    </row>
    <row r="117" spans="1:5" ht="409.5">
      <c r="A117" t="s">
        <v>58</v>
      </c>
      <c r="E117" s="39" t="s">
        <v>2915</v>
      </c>
    </row>
    <row r="118" spans="1:16" ht="25.5">
      <c r="A118" t="s">
        <v>49</v>
      </c>
      <c s="34" t="s">
        <v>135</v>
      </c>
      <c s="34" t="s">
        <v>2916</v>
      </c>
      <c s="35" t="s">
        <v>5</v>
      </c>
      <c s="6" t="s">
        <v>2917</v>
      </c>
      <c s="36" t="s">
        <v>100</v>
      </c>
      <c s="37">
        <v>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2918</v>
      </c>
    </row>
    <row r="120" spans="1:5" ht="12.75">
      <c r="A120" s="35" t="s">
        <v>56</v>
      </c>
      <c r="E120" s="40" t="s">
        <v>2919</v>
      </c>
    </row>
    <row r="121" spans="1:5" ht="409.5">
      <c r="A121" t="s">
        <v>58</v>
      </c>
      <c r="E121" s="39" t="s">
        <v>2915</v>
      </c>
    </row>
    <row r="122" spans="1:16" ht="25.5">
      <c r="A122" t="s">
        <v>49</v>
      </c>
      <c s="34" t="s">
        <v>138</v>
      </c>
      <c s="34" t="s">
        <v>2920</v>
      </c>
      <c s="35" t="s">
        <v>5</v>
      </c>
      <c s="6" t="s">
        <v>2921</v>
      </c>
      <c s="36" t="s">
        <v>100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2922</v>
      </c>
    </row>
    <row r="124" spans="1:5" ht="12.75">
      <c r="A124" s="35" t="s">
        <v>56</v>
      </c>
      <c r="E124" s="40" t="s">
        <v>5</v>
      </c>
    </row>
    <row r="125" spans="1:5" ht="409.5">
      <c r="A125" t="s">
        <v>58</v>
      </c>
      <c r="E125" s="39" t="s">
        <v>2915</v>
      </c>
    </row>
    <row r="126" spans="1:16" ht="25.5">
      <c r="A126" t="s">
        <v>49</v>
      </c>
      <c s="34" t="s">
        <v>141</v>
      </c>
      <c s="34" t="s">
        <v>2923</v>
      </c>
      <c s="35" t="s">
        <v>5</v>
      </c>
      <c s="6" t="s">
        <v>2924</v>
      </c>
      <c s="36" t="s">
        <v>100</v>
      </c>
      <c s="37">
        <v>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2925</v>
      </c>
    </row>
    <row r="128" spans="1:5" ht="12.75">
      <c r="A128" s="35" t="s">
        <v>56</v>
      </c>
      <c r="E128" s="40" t="s">
        <v>2919</v>
      </c>
    </row>
    <row r="129" spans="1:5" ht="409.5">
      <c r="A129" t="s">
        <v>58</v>
      </c>
      <c r="E129" s="39" t="s">
        <v>2915</v>
      </c>
    </row>
    <row r="130" spans="1:16" ht="25.5">
      <c r="A130" t="s">
        <v>49</v>
      </c>
      <c s="34" t="s">
        <v>144</v>
      </c>
      <c s="34" t="s">
        <v>2926</v>
      </c>
      <c s="35" t="s">
        <v>5</v>
      </c>
      <c s="6" t="s">
        <v>2927</v>
      </c>
      <c s="36" t="s">
        <v>100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47</v>
      </c>
    </row>
    <row r="132" spans="1:5" ht="12.75">
      <c r="A132" s="35" t="s">
        <v>56</v>
      </c>
      <c r="E132" s="40" t="s">
        <v>5</v>
      </c>
    </row>
    <row r="133" spans="1:5" ht="409.5">
      <c r="A133" t="s">
        <v>58</v>
      </c>
      <c r="E133" s="39" t="s">
        <v>2915</v>
      </c>
    </row>
    <row r="134" spans="1:16" ht="25.5">
      <c r="A134" t="s">
        <v>49</v>
      </c>
      <c s="34" t="s">
        <v>147</v>
      </c>
      <c s="34" t="s">
        <v>2928</v>
      </c>
      <c s="35" t="s">
        <v>5</v>
      </c>
      <c s="6" t="s">
        <v>2929</v>
      </c>
      <c s="36" t="s">
        <v>100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373</v>
      </c>
      <c>
        <f>(M134*21)/100</f>
      </c>
      <c t="s">
        <v>27</v>
      </c>
    </row>
    <row r="135" spans="1:5" ht="12.75">
      <c r="A135" s="35" t="s">
        <v>54</v>
      </c>
      <c r="E135" s="39" t="s">
        <v>2930</v>
      </c>
    </row>
    <row r="136" spans="1:5" ht="12.75">
      <c r="A136" s="35" t="s">
        <v>56</v>
      </c>
      <c r="E136" s="40" t="s">
        <v>2931</v>
      </c>
    </row>
    <row r="137" spans="1:5" ht="409.5">
      <c r="A137" t="s">
        <v>58</v>
      </c>
      <c r="E137" s="39" t="s">
        <v>2932</v>
      </c>
    </row>
    <row r="138" spans="1:16" ht="25.5">
      <c r="A138" t="s">
        <v>49</v>
      </c>
      <c s="34" t="s">
        <v>150</v>
      </c>
      <c s="34" t="s">
        <v>2933</v>
      </c>
      <c s="35" t="s">
        <v>5</v>
      </c>
      <c s="6" t="s">
        <v>2934</v>
      </c>
      <c s="36" t="s">
        <v>100</v>
      </c>
      <c s="37">
        <v>14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373</v>
      </c>
      <c>
        <f>(M138*21)/100</f>
      </c>
      <c t="s">
        <v>27</v>
      </c>
    </row>
    <row r="139" spans="1:5" ht="12.75">
      <c r="A139" s="35" t="s">
        <v>54</v>
      </c>
      <c r="E139" s="39" t="s">
        <v>2935</v>
      </c>
    </row>
    <row r="140" spans="1:5" ht="12.75">
      <c r="A140" s="35" t="s">
        <v>56</v>
      </c>
      <c r="E140" s="40" t="s">
        <v>2936</v>
      </c>
    </row>
    <row r="141" spans="1:5" ht="409.5">
      <c r="A141" t="s">
        <v>58</v>
      </c>
      <c r="E141" s="39" t="s">
        <v>2932</v>
      </c>
    </row>
    <row r="142" spans="1:16" ht="25.5">
      <c r="A142" t="s">
        <v>49</v>
      </c>
      <c s="34" t="s">
        <v>153</v>
      </c>
      <c s="34" t="s">
        <v>2937</v>
      </c>
      <c s="35" t="s">
        <v>5</v>
      </c>
      <c s="6" t="s">
        <v>2938</v>
      </c>
      <c s="36" t="s">
        <v>100</v>
      </c>
      <c s="37">
        <v>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373</v>
      </c>
      <c>
        <f>(M142*21)/100</f>
      </c>
      <c t="s">
        <v>27</v>
      </c>
    </row>
    <row r="143" spans="1:5" ht="12.75">
      <c r="A143" s="35" t="s">
        <v>54</v>
      </c>
      <c r="E143" s="39" t="s">
        <v>2939</v>
      </c>
    </row>
    <row r="144" spans="1:5" ht="12.75">
      <c r="A144" s="35" t="s">
        <v>56</v>
      </c>
      <c r="E144" s="40" t="s">
        <v>2940</v>
      </c>
    </row>
    <row r="145" spans="1:5" ht="409.5">
      <c r="A145" t="s">
        <v>58</v>
      </c>
      <c r="E145" s="39" t="s">
        <v>2932</v>
      </c>
    </row>
    <row r="146" spans="1:16" ht="25.5">
      <c r="A146" t="s">
        <v>49</v>
      </c>
      <c s="34" t="s">
        <v>156</v>
      </c>
      <c s="34" t="s">
        <v>2941</v>
      </c>
      <c s="35" t="s">
        <v>5</v>
      </c>
      <c s="6" t="s">
        <v>2942</v>
      </c>
      <c s="36" t="s">
        <v>100</v>
      </c>
      <c s="37">
        <v>19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373</v>
      </c>
      <c>
        <f>(M146*21)/100</f>
      </c>
      <c t="s">
        <v>27</v>
      </c>
    </row>
    <row r="147" spans="1:5" ht="12.75">
      <c r="A147" s="35" t="s">
        <v>54</v>
      </c>
      <c r="E147" s="39" t="s">
        <v>2943</v>
      </c>
    </row>
    <row r="148" spans="1:5" ht="12.75">
      <c r="A148" s="35" t="s">
        <v>56</v>
      </c>
      <c r="E148" s="40" t="s">
        <v>2944</v>
      </c>
    </row>
    <row r="149" spans="1:5" ht="12.75">
      <c r="A149" t="s">
        <v>58</v>
      </c>
      <c r="E149" s="39" t="s">
        <v>1787</v>
      </c>
    </row>
    <row r="150" spans="1:13" ht="12.75">
      <c r="A150" t="s">
        <v>46</v>
      </c>
      <c r="C150" s="31" t="s">
        <v>339</v>
      </c>
      <c r="E150" s="33" t="s">
        <v>2945</v>
      </c>
      <c r="J150" s="32">
        <f>0</f>
      </c>
      <c s="32">
        <f>0</f>
      </c>
      <c s="32">
        <f>0+L151+L155</f>
      </c>
      <c s="32">
        <f>0+M151+M155</f>
      </c>
    </row>
    <row r="151" spans="1:16" ht="12.75">
      <c r="A151" t="s">
        <v>49</v>
      </c>
      <c s="34" t="s">
        <v>159</v>
      </c>
      <c s="34" t="s">
        <v>2946</v>
      </c>
      <c s="35" t="s">
        <v>5</v>
      </c>
      <c s="6" t="s">
        <v>2947</v>
      </c>
      <c s="36" t="s">
        <v>93</v>
      </c>
      <c s="37">
        <v>27.2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2948</v>
      </c>
    </row>
    <row r="153" spans="1:5" ht="12.75">
      <c r="A153" s="35" t="s">
        <v>56</v>
      </c>
      <c r="E153" s="40" t="s">
        <v>2949</v>
      </c>
    </row>
    <row r="154" spans="1:5" ht="127.5">
      <c r="A154" t="s">
        <v>58</v>
      </c>
      <c r="E154" s="39" t="s">
        <v>2950</v>
      </c>
    </row>
    <row r="155" spans="1:16" ht="12.75">
      <c r="A155" t="s">
        <v>49</v>
      </c>
      <c s="34" t="s">
        <v>162</v>
      </c>
      <c s="34" t="s">
        <v>2951</v>
      </c>
      <c s="35" t="s">
        <v>5</v>
      </c>
      <c s="6" t="s">
        <v>2952</v>
      </c>
      <c s="36" t="s">
        <v>93</v>
      </c>
      <c s="37">
        <v>117.2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373</v>
      </c>
      <c>
        <f>(M155*21)/100</f>
      </c>
      <c t="s">
        <v>27</v>
      </c>
    </row>
    <row r="156" spans="1:5" ht="12.75">
      <c r="A156" s="35" t="s">
        <v>54</v>
      </c>
      <c r="E156" s="39" t="s">
        <v>2953</v>
      </c>
    </row>
    <row r="157" spans="1:5" ht="12.75">
      <c r="A157" s="35" t="s">
        <v>56</v>
      </c>
      <c r="E157" s="40" t="s">
        <v>2954</v>
      </c>
    </row>
    <row r="158" spans="1:5" ht="25.5">
      <c r="A158" t="s">
        <v>58</v>
      </c>
      <c r="E158" s="39" t="s">
        <v>2385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2826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2826</v>
      </c>
      <c r="E4" s="26" t="s">
        <v>2827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COUNTIFS(L8:L337,"=0",A8:A337,"P")+COUNTIFS(L8:L337,"",A8:A337,"P")+SUM(Q8:Q337)</f>
      </c>
    </row>
    <row r="8" spans="1:13" ht="12.75">
      <c r="A8" t="s">
        <v>44</v>
      </c>
      <c r="C8" s="28" t="s">
        <v>2957</v>
      </c>
      <c r="E8" s="30" t="s">
        <v>2956</v>
      </c>
      <c r="J8" s="29">
        <f>0+J9+J50+J111+J128+J141+J154+J159+J164+J189+J218+J235+J248+J269+J306+J331+J336</f>
      </c>
      <c s="29">
        <f>0+K9+K50+K111+K128+K141+K154+K159+K164+K189+K218+K235+K248+K269+K306+K331+K336</f>
      </c>
      <c s="29">
        <f>0+L9+L50+L111+L128+L141+L154+L159+L164+L189+L218+L235+L248+L269+L306+L331+L336</f>
      </c>
      <c s="29">
        <f>0+M9+M50+M111+M128+M141+M154+M159+M164+M189+M218+M235+M248+M269+M306+M331+M336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47</v>
      </c>
      <c s="34" t="s">
        <v>2958</v>
      </c>
      <c s="35" t="s">
        <v>5</v>
      </c>
      <c s="6" t="s">
        <v>2959</v>
      </c>
      <c s="36" t="s">
        <v>83</v>
      </c>
      <c s="37">
        <v>88.992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2960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51">
      <c r="A12" s="35" t="s">
        <v>56</v>
      </c>
      <c r="E12" s="40" t="s">
        <v>2961</v>
      </c>
    </row>
    <row r="13" spans="1:5" ht="12.75">
      <c r="A13" t="s">
        <v>58</v>
      </c>
      <c r="E13" s="39" t="s">
        <v>1304</v>
      </c>
    </row>
    <row r="14" spans="1:16" ht="25.5">
      <c r="A14" t="s">
        <v>49</v>
      </c>
      <c s="34" t="s">
        <v>27</v>
      </c>
      <c s="34" t="s">
        <v>2962</v>
      </c>
      <c s="35" t="s">
        <v>5</v>
      </c>
      <c s="6" t="s">
        <v>2963</v>
      </c>
      <c s="36" t="s">
        <v>83</v>
      </c>
      <c s="37">
        <v>88.992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2960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2964</v>
      </c>
    </row>
    <row r="17" spans="1:5" ht="12.75">
      <c r="A17" t="s">
        <v>58</v>
      </c>
      <c r="E17" s="39" t="s">
        <v>1304</v>
      </c>
    </row>
    <row r="18" spans="1:16" ht="25.5">
      <c r="A18" t="s">
        <v>49</v>
      </c>
      <c s="34" t="s">
        <v>26</v>
      </c>
      <c s="34" t="s">
        <v>2965</v>
      </c>
      <c s="35" t="s">
        <v>5</v>
      </c>
      <c s="6" t="s">
        <v>2963</v>
      </c>
      <c s="36" t="s">
        <v>83</v>
      </c>
      <c s="37">
        <v>1601.856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2960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2966</v>
      </c>
    </row>
    <row r="21" spans="1:5" ht="12.75">
      <c r="A21" t="s">
        <v>58</v>
      </c>
      <c r="E21" s="39" t="s">
        <v>1304</v>
      </c>
    </row>
    <row r="22" spans="1:16" ht="25.5">
      <c r="A22" t="s">
        <v>49</v>
      </c>
      <c s="34" t="s">
        <v>64</v>
      </c>
      <c s="34" t="s">
        <v>2967</v>
      </c>
      <c s="35" t="s">
        <v>5</v>
      </c>
      <c s="6" t="s">
        <v>2968</v>
      </c>
      <c s="36" t="s">
        <v>52</v>
      </c>
      <c s="37">
        <v>240.278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2350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2969</v>
      </c>
    </row>
    <row r="25" spans="1:5" ht="12.75">
      <c r="A25" t="s">
        <v>58</v>
      </c>
      <c r="E25" s="39" t="s">
        <v>1304</v>
      </c>
    </row>
    <row r="26" spans="1:16" ht="12.75">
      <c r="A26" t="s">
        <v>49</v>
      </c>
      <c s="34" t="s">
        <v>67</v>
      </c>
      <c s="34" t="s">
        <v>2970</v>
      </c>
      <c s="35" t="s">
        <v>5</v>
      </c>
      <c s="6" t="s">
        <v>2971</v>
      </c>
      <c s="36" t="s">
        <v>79</v>
      </c>
      <c s="37">
        <v>241.8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2960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25.5">
      <c r="A28" s="35" t="s">
        <v>56</v>
      </c>
      <c r="E28" s="40" t="s">
        <v>2972</v>
      </c>
    </row>
    <row r="29" spans="1:5" ht="12.75">
      <c r="A29" t="s">
        <v>58</v>
      </c>
      <c r="E29" s="39" t="s">
        <v>1304</v>
      </c>
    </row>
    <row r="30" spans="1:16" ht="25.5">
      <c r="A30" t="s">
        <v>49</v>
      </c>
      <c s="34" t="s">
        <v>70</v>
      </c>
      <c s="34" t="s">
        <v>2973</v>
      </c>
      <c s="35" t="s">
        <v>5</v>
      </c>
      <c s="6" t="s">
        <v>2974</v>
      </c>
      <c s="36" t="s">
        <v>79</v>
      </c>
      <c s="37">
        <v>241.8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2960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1304</v>
      </c>
    </row>
    <row r="34" spans="1:16" ht="25.5">
      <c r="A34" t="s">
        <v>49</v>
      </c>
      <c s="34" t="s">
        <v>73</v>
      </c>
      <c s="34" t="s">
        <v>2975</v>
      </c>
      <c s="35" t="s">
        <v>5</v>
      </c>
      <c s="6" t="s">
        <v>2976</v>
      </c>
      <c s="36" t="s">
        <v>79</v>
      </c>
      <c s="37">
        <v>241.8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2960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1304</v>
      </c>
    </row>
    <row r="38" spans="1:16" ht="25.5">
      <c r="A38" t="s">
        <v>49</v>
      </c>
      <c s="34" t="s">
        <v>76</v>
      </c>
      <c s="34" t="s">
        <v>2977</v>
      </c>
      <c s="35" t="s">
        <v>5</v>
      </c>
      <c s="6" t="s">
        <v>2978</v>
      </c>
      <c s="36" t="s">
        <v>79</v>
      </c>
      <c s="37">
        <v>241.8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2960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1304</v>
      </c>
    </row>
    <row r="42" spans="1:16" ht="25.5">
      <c r="A42" t="s">
        <v>49</v>
      </c>
      <c s="34" t="s">
        <v>80</v>
      </c>
      <c s="34" t="s">
        <v>2979</v>
      </c>
      <c s="35" t="s">
        <v>5</v>
      </c>
      <c s="6" t="s">
        <v>2980</v>
      </c>
      <c s="36" t="s">
        <v>83</v>
      </c>
      <c s="37">
        <v>154.8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2960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25.5">
      <c r="A44" s="35" t="s">
        <v>56</v>
      </c>
      <c r="E44" s="40" t="s">
        <v>2981</v>
      </c>
    </row>
    <row r="45" spans="1:5" ht="12.75">
      <c r="A45" t="s">
        <v>58</v>
      </c>
      <c r="E45" s="39" t="s">
        <v>1304</v>
      </c>
    </row>
    <row r="46" spans="1:16" ht="12.75">
      <c r="A46" t="s">
        <v>49</v>
      </c>
      <c s="34" t="s">
        <v>84</v>
      </c>
      <c s="34" t="s">
        <v>2982</v>
      </c>
      <c s="35" t="s">
        <v>5</v>
      </c>
      <c s="6" t="s">
        <v>2983</v>
      </c>
      <c s="36" t="s">
        <v>52</v>
      </c>
      <c s="37">
        <v>309.6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2960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2984</v>
      </c>
    </row>
    <row r="49" spans="1:5" ht="12.75">
      <c r="A49" t="s">
        <v>58</v>
      </c>
      <c r="E49" s="39" t="s">
        <v>1304</v>
      </c>
    </row>
    <row r="50" spans="1:13" ht="12.75">
      <c r="A50" t="s">
        <v>46</v>
      </c>
      <c r="C50" s="31" t="s">
        <v>2985</v>
      </c>
      <c r="E50" s="33" t="s">
        <v>2986</v>
      </c>
      <c r="J50" s="32">
        <f>0</f>
      </c>
      <c s="32">
        <f>0</f>
      </c>
      <c s="32">
        <f>0+L51+L55+L59+L63+L67+L71+L75+L79+L83+L87+L91+L95+L99+L103+L107</f>
      </c>
      <c s="32">
        <f>0+M51+M55+M59+M63+M67+M71+M75+M79+M83+M87+M91+M95+M99+M103+M107</f>
      </c>
    </row>
    <row r="51" spans="1:16" ht="25.5">
      <c r="A51" t="s">
        <v>49</v>
      </c>
      <c s="34" t="s">
        <v>119</v>
      </c>
      <c s="34" t="s">
        <v>2987</v>
      </c>
      <c s="35" t="s">
        <v>5</v>
      </c>
      <c s="6" t="s">
        <v>2988</v>
      </c>
      <c s="36" t="s">
        <v>83</v>
      </c>
      <c s="37">
        <v>6.03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2960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25.5">
      <c r="A53" s="35" t="s">
        <v>56</v>
      </c>
      <c r="E53" s="40" t="s">
        <v>2989</v>
      </c>
    </row>
    <row r="54" spans="1:5" ht="12.75">
      <c r="A54" t="s">
        <v>58</v>
      </c>
      <c r="E54" s="39" t="s">
        <v>1304</v>
      </c>
    </row>
    <row r="55" spans="1:16" ht="25.5">
      <c r="A55" t="s">
        <v>49</v>
      </c>
      <c s="34" t="s">
        <v>122</v>
      </c>
      <c s="34" t="s">
        <v>2990</v>
      </c>
      <c s="35" t="s">
        <v>47</v>
      </c>
      <c s="6" t="s">
        <v>2963</v>
      </c>
      <c s="36" t="s">
        <v>83</v>
      </c>
      <c s="37">
        <v>6.03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2960</v>
      </c>
      <c>
        <f>(M55*21)/100</f>
      </c>
      <c t="s">
        <v>27</v>
      </c>
    </row>
    <row r="56" spans="1:5" ht="38.25">
      <c r="A56" s="35" t="s">
        <v>54</v>
      </c>
      <c r="E56" s="39" t="s">
        <v>2991</v>
      </c>
    </row>
    <row r="57" spans="1:5" ht="12.75">
      <c r="A57" s="35" t="s">
        <v>56</v>
      </c>
      <c r="E57" s="40" t="s">
        <v>2992</v>
      </c>
    </row>
    <row r="58" spans="1:5" ht="12.75">
      <c r="A58" t="s">
        <v>58</v>
      </c>
      <c r="E58" s="39" t="s">
        <v>1304</v>
      </c>
    </row>
    <row r="59" spans="1:16" ht="25.5">
      <c r="A59" t="s">
        <v>49</v>
      </c>
      <c s="34" t="s">
        <v>125</v>
      </c>
      <c s="34" t="s">
        <v>2993</v>
      </c>
      <c s="35" t="s">
        <v>5</v>
      </c>
      <c s="6" t="s">
        <v>2963</v>
      </c>
      <c s="36" t="s">
        <v>83</v>
      </c>
      <c s="37">
        <v>84.42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2960</v>
      </c>
      <c>
        <f>(M59*21)/100</f>
      </c>
      <c t="s">
        <v>27</v>
      </c>
    </row>
    <row r="60" spans="1:5" ht="51">
      <c r="A60" s="35" t="s">
        <v>54</v>
      </c>
      <c r="E60" s="39" t="s">
        <v>2994</v>
      </c>
    </row>
    <row r="61" spans="1:5" ht="12.75">
      <c r="A61" s="35" t="s">
        <v>56</v>
      </c>
      <c r="E61" s="40" t="s">
        <v>2995</v>
      </c>
    </row>
    <row r="62" spans="1:5" ht="12.75">
      <c r="A62" t="s">
        <v>58</v>
      </c>
      <c r="E62" s="39" t="s">
        <v>1304</v>
      </c>
    </row>
    <row r="63" spans="1:16" ht="25.5">
      <c r="A63" t="s">
        <v>49</v>
      </c>
      <c s="34" t="s">
        <v>128</v>
      </c>
      <c s="34" t="s">
        <v>2996</v>
      </c>
      <c s="35" t="s">
        <v>5</v>
      </c>
      <c s="6" t="s">
        <v>2997</v>
      </c>
      <c s="36" t="s">
        <v>52</v>
      </c>
      <c s="37">
        <v>16.281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2960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2998</v>
      </c>
    </row>
    <row r="66" spans="1:5" ht="12.75">
      <c r="A66" t="s">
        <v>58</v>
      </c>
      <c r="E66" s="39" t="s">
        <v>1304</v>
      </c>
    </row>
    <row r="67" spans="1:16" ht="25.5">
      <c r="A67" t="s">
        <v>49</v>
      </c>
      <c s="34" t="s">
        <v>131</v>
      </c>
      <c s="34" t="s">
        <v>2999</v>
      </c>
      <c s="35" t="s">
        <v>47</v>
      </c>
      <c s="6" t="s">
        <v>3000</v>
      </c>
      <c s="36" t="s">
        <v>83</v>
      </c>
      <c s="37">
        <v>6.03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2960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25.5">
      <c r="A69" s="35" t="s">
        <v>56</v>
      </c>
      <c r="E69" s="40" t="s">
        <v>3001</v>
      </c>
    </row>
    <row r="70" spans="1:5" ht="12.75">
      <c r="A70" t="s">
        <v>58</v>
      </c>
      <c r="E70" s="39" t="s">
        <v>1304</v>
      </c>
    </row>
    <row r="71" spans="1:16" ht="12.75">
      <c r="A71" t="s">
        <v>49</v>
      </c>
      <c s="34" t="s">
        <v>135</v>
      </c>
      <c s="34" t="s">
        <v>3002</v>
      </c>
      <c s="35" t="s">
        <v>5</v>
      </c>
      <c s="6" t="s">
        <v>3003</v>
      </c>
      <c s="36" t="s">
        <v>52</v>
      </c>
      <c s="37">
        <v>12.06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2960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3004</v>
      </c>
    </row>
    <row r="74" spans="1:5" ht="12.75">
      <c r="A74" t="s">
        <v>58</v>
      </c>
      <c r="E74" s="39" t="s">
        <v>1304</v>
      </c>
    </row>
    <row r="75" spans="1:16" ht="25.5">
      <c r="A75" t="s">
        <v>49</v>
      </c>
      <c s="34" t="s">
        <v>138</v>
      </c>
      <c s="34" t="s">
        <v>3005</v>
      </c>
      <c s="35" t="s">
        <v>5</v>
      </c>
      <c s="6" t="s">
        <v>3006</v>
      </c>
      <c s="36" t="s">
        <v>83</v>
      </c>
      <c s="37">
        <v>6.03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2960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25.5">
      <c r="A77" s="35" t="s">
        <v>56</v>
      </c>
      <c r="E77" s="40" t="s">
        <v>3007</v>
      </c>
    </row>
    <row r="78" spans="1:5" ht="12.75">
      <c r="A78" t="s">
        <v>58</v>
      </c>
      <c r="E78" s="39" t="s">
        <v>1304</v>
      </c>
    </row>
    <row r="79" spans="1:16" ht="25.5">
      <c r="A79" t="s">
        <v>49</v>
      </c>
      <c s="34" t="s">
        <v>141</v>
      </c>
      <c s="34" t="s">
        <v>3008</v>
      </c>
      <c s="35" t="s">
        <v>5</v>
      </c>
      <c s="6" t="s">
        <v>3009</v>
      </c>
      <c s="36" t="s">
        <v>83</v>
      </c>
      <c s="37">
        <v>22.113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2960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25.5">
      <c r="A81" s="35" t="s">
        <v>56</v>
      </c>
      <c r="E81" s="40" t="s">
        <v>3010</v>
      </c>
    </row>
    <row r="82" spans="1:5" ht="12.75">
      <c r="A82" t="s">
        <v>58</v>
      </c>
      <c r="E82" s="39" t="s">
        <v>1304</v>
      </c>
    </row>
    <row r="83" spans="1:16" ht="25.5">
      <c r="A83" t="s">
        <v>49</v>
      </c>
      <c s="34" t="s">
        <v>144</v>
      </c>
      <c s="34" t="s">
        <v>2999</v>
      </c>
      <c s="35" t="s">
        <v>5</v>
      </c>
      <c s="6" t="s">
        <v>3000</v>
      </c>
      <c s="36" t="s">
        <v>83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2960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25.5">
      <c r="A85" s="35" t="s">
        <v>56</v>
      </c>
      <c r="E85" s="40" t="s">
        <v>3011</v>
      </c>
    </row>
    <row r="86" spans="1:5" ht="12.75">
      <c r="A86" t="s">
        <v>58</v>
      </c>
      <c r="E86" s="39" t="s">
        <v>1304</v>
      </c>
    </row>
    <row r="87" spans="1:16" ht="12.75">
      <c r="A87" t="s">
        <v>49</v>
      </c>
      <c s="34" t="s">
        <v>147</v>
      </c>
      <c s="34" t="s">
        <v>3012</v>
      </c>
      <c s="35" t="s">
        <v>5</v>
      </c>
      <c s="6" t="s">
        <v>3013</v>
      </c>
      <c s="36" t="s">
        <v>83</v>
      </c>
      <c s="37">
        <v>22.61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2960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58</v>
      </c>
      <c r="E90" s="39" t="s">
        <v>1304</v>
      </c>
    </row>
    <row r="91" spans="1:16" ht="25.5">
      <c r="A91" t="s">
        <v>49</v>
      </c>
      <c s="34" t="s">
        <v>150</v>
      </c>
      <c s="34" t="s">
        <v>3014</v>
      </c>
      <c s="35" t="s">
        <v>5</v>
      </c>
      <c s="6" t="s">
        <v>2963</v>
      </c>
      <c s="36" t="s">
        <v>83</v>
      </c>
      <c s="37">
        <v>6.03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2960</v>
      </c>
      <c>
        <f>(M91*21)/100</f>
      </c>
      <c t="s">
        <v>27</v>
      </c>
    </row>
    <row r="92" spans="1:5" ht="38.25">
      <c r="A92" s="35" t="s">
        <v>54</v>
      </c>
      <c r="E92" s="39" t="s">
        <v>3015</v>
      </c>
    </row>
    <row r="93" spans="1:5" ht="12.75">
      <c r="A93" s="35" t="s">
        <v>56</v>
      </c>
      <c r="E93" s="40" t="s">
        <v>3016</v>
      </c>
    </row>
    <row r="94" spans="1:5" ht="12.75">
      <c r="A94" t="s">
        <v>58</v>
      </c>
      <c r="E94" s="39" t="s">
        <v>1304</v>
      </c>
    </row>
    <row r="95" spans="1:16" ht="25.5">
      <c r="A95" t="s">
        <v>49</v>
      </c>
      <c s="34" t="s">
        <v>153</v>
      </c>
      <c s="34" t="s">
        <v>3017</v>
      </c>
      <c s="35" t="s">
        <v>5</v>
      </c>
      <c s="6" t="s">
        <v>2963</v>
      </c>
      <c s="36" t="s">
        <v>83</v>
      </c>
      <c s="37">
        <v>84.42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2960</v>
      </c>
      <c>
        <f>(M95*21)/100</f>
      </c>
      <c t="s">
        <v>27</v>
      </c>
    </row>
    <row r="96" spans="1:5" ht="51">
      <c r="A96" s="35" t="s">
        <v>54</v>
      </c>
      <c r="E96" s="39" t="s">
        <v>3018</v>
      </c>
    </row>
    <row r="97" spans="1:5" ht="12.75">
      <c r="A97" s="35" t="s">
        <v>56</v>
      </c>
      <c r="E97" s="40" t="s">
        <v>2995</v>
      </c>
    </row>
    <row r="98" spans="1:5" ht="12.75">
      <c r="A98" t="s">
        <v>58</v>
      </c>
      <c r="E98" s="39" t="s">
        <v>1304</v>
      </c>
    </row>
    <row r="99" spans="1:16" ht="25.5">
      <c r="A99" t="s">
        <v>49</v>
      </c>
      <c s="34" t="s">
        <v>156</v>
      </c>
      <c s="34" t="s">
        <v>2990</v>
      </c>
      <c s="35" t="s">
        <v>5</v>
      </c>
      <c s="6" t="s">
        <v>2963</v>
      </c>
      <c s="36" t="s">
        <v>83</v>
      </c>
      <c s="37">
        <v>22.113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2960</v>
      </c>
      <c>
        <f>(M99*21)/100</f>
      </c>
      <c t="s">
        <v>27</v>
      </c>
    </row>
    <row r="100" spans="1:5" ht="38.25">
      <c r="A100" s="35" t="s">
        <v>54</v>
      </c>
      <c r="E100" s="39" t="s">
        <v>2991</v>
      </c>
    </row>
    <row r="101" spans="1:5" ht="12.75">
      <c r="A101" s="35" t="s">
        <v>56</v>
      </c>
      <c r="E101" s="40" t="s">
        <v>3019</v>
      </c>
    </row>
    <row r="102" spans="1:5" ht="12.75">
      <c r="A102" t="s">
        <v>58</v>
      </c>
      <c r="E102" s="39" t="s">
        <v>1304</v>
      </c>
    </row>
    <row r="103" spans="1:16" ht="25.5">
      <c r="A103" t="s">
        <v>49</v>
      </c>
      <c s="34" t="s">
        <v>159</v>
      </c>
      <c s="34" t="s">
        <v>2993</v>
      </c>
      <c s="35" t="s">
        <v>47</v>
      </c>
      <c s="6" t="s">
        <v>2963</v>
      </c>
      <c s="36" t="s">
        <v>83</v>
      </c>
      <c s="37">
        <v>309.582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2960</v>
      </c>
      <c>
        <f>(M103*21)/100</f>
      </c>
      <c t="s">
        <v>27</v>
      </c>
    </row>
    <row r="104" spans="1:5" ht="51">
      <c r="A104" s="35" t="s">
        <v>54</v>
      </c>
      <c r="E104" s="39" t="s">
        <v>2994</v>
      </c>
    </row>
    <row r="105" spans="1:5" ht="12.75">
      <c r="A105" s="35" t="s">
        <v>56</v>
      </c>
      <c r="E105" s="40" t="s">
        <v>3020</v>
      </c>
    </row>
    <row r="106" spans="1:5" ht="12.75">
      <c r="A106" t="s">
        <v>58</v>
      </c>
      <c r="E106" s="39" t="s">
        <v>1304</v>
      </c>
    </row>
    <row r="107" spans="1:16" ht="25.5">
      <c r="A107" t="s">
        <v>49</v>
      </c>
      <c s="34" t="s">
        <v>162</v>
      </c>
      <c s="34" t="s">
        <v>3021</v>
      </c>
      <c s="35" t="s">
        <v>3022</v>
      </c>
      <c s="6" t="s">
        <v>2997</v>
      </c>
      <c s="36" t="s">
        <v>52</v>
      </c>
      <c s="37">
        <v>50.657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2960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3023</v>
      </c>
    </row>
    <row r="110" spans="1:5" ht="12.75">
      <c r="A110" t="s">
        <v>58</v>
      </c>
      <c r="E110" s="39" t="s">
        <v>1304</v>
      </c>
    </row>
    <row r="111" spans="1:13" ht="12.75">
      <c r="A111" t="s">
        <v>46</v>
      </c>
      <c r="C111" s="31" t="s">
        <v>3024</v>
      </c>
      <c r="E111" s="33" t="s">
        <v>3025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165</v>
      </c>
      <c s="34" t="s">
        <v>3026</v>
      </c>
      <c s="35" t="s">
        <v>5</v>
      </c>
      <c s="6" t="s">
        <v>3027</v>
      </c>
      <c s="36" t="s">
        <v>83</v>
      </c>
      <c s="37">
        <v>5.896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2960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25.5">
      <c r="A114" s="35" t="s">
        <v>56</v>
      </c>
      <c r="E114" s="40" t="s">
        <v>3028</v>
      </c>
    </row>
    <row r="115" spans="1:5" ht="12.75">
      <c r="A115" t="s">
        <v>58</v>
      </c>
      <c r="E115" s="39" t="s">
        <v>1304</v>
      </c>
    </row>
    <row r="116" spans="1:16" ht="25.5">
      <c r="A116" t="s">
        <v>49</v>
      </c>
      <c s="34" t="s">
        <v>168</v>
      </c>
      <c s="34" t="s">
        <v>3029</v>
      </c>
      <c s="35" t="s">
        <v>5</v>
      </c>
      <c s="6" t="s">
        <v>3030</v>
      </c>
      <c s="36" t="s">
        <v>52</v>
      </c>
      <c s="37">
        <v>14.74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2960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3031</v>
      </c>
    </row>
    <row r="119" spans="1:5" ht="12.75">
      <c r="A119" t="s">
        <v>58</v>
      </c>
      <c r="E119" s="39" t="s">
        <v>1304</v>
      </c>
    </row>
    <row r="120" spans="1:16" ht="12.75">
      <c r="A120" t="s">
        <v>49</v>
      </c>
      <c s="34" t="s">
        <v>171</v>
      </c>
      <c s="34" t="s">
        <v>3032</v>
      </c>
      <c s="35" t="s">
        <v>5</v>
      </c>
      <c s="6" t="s">
        <v>3033</v>
      </c>
      <c s="36" t="s">
        <v>52</v>
      </c>
      <c s="37">
        <v>14.74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2960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3034</v>
      </c>
    </row>
    <row r="123" spans="1:5" ht="12.75">
      <c r="A123" t="s">
        <v>58</v>
      </c>
      <c r="E123" s="39" t="s">
        <v>1304</v>
      </c>
    </row>
    <row r="124" spans="1:16" ht="25.5">
      <c r="A124" t="s">
        <v>49</v>
      </c>
      <c s="34" t="s">
        <v>174</v>
      </c>
      <c s="34" t="s">
        <v>3035</v>
      </c>
      <c s="35" t="s">
        <v>5</v>
      </c>
      <c s="6" t="s">
        <v>3036</v>
      </c>
      <c s="36" t="s">
        <v>79</v>
      </c>
      <c s="37">
        <v>29.48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2960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3037</v>
      </c>
    </row>
    <row r="127" spans="1:5" ht="12.75">
      <c r="A127" t="s">
        <v>58</v>
      </c>
      <c r="E127" s="39" t="s">
        <v>1304</v>
      </c>
    </row>
    <row r="128" spans="1:13" ht="12.75">
      <c r="A128" t="s">
        <v>46</v>
      </c>
      <c r="C128" s="31" t="s">
        <v>3038</v>
      </c>
      <c r="E128" s="33" t="s">
        <v>3039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177</v>
      </c>
      <c s="34" t="s">
        <v>3040</v>
      </c>
      <c s="35" t="s">
        <v>5</v>
      </c>
      <c s="6" t="s">
        <v>3041</v>
      </c>
      <c s="36" t="s">
        <v>83</v>
      </c>
      <c s="37">
        <v>6.03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2960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3042</v>
      </c>
    </row>
    <row r="132" spans="1:5" ht="12.75">
      <c r="A132" t="s">
        <v>58</v>
      </c>
      <c r="E132" s="39" t="s">
        <v>1304</v>
      </c>
    </row>
    <row r="133" spans="1:16" ht="12.75">
      <c r="A133" t="s">
        <v>49</v>
      </c>
      <c s="34" t="s">
        <v>180</v>
      </c>
      <c s="34" t="s">
        <v>3043</v>
      </c>
      <c s="35" t="s">
        <v>5</v>
      </c>
      <c s="6" t="s">
        <v>3044</v>
      </c>
      <c s="36" t="s">
        <v>79</v>
      </c>
      <c s="37">
        <v>5.36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2960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3045</v>
      </c>
    </row>
    <row r="136" spans="1:5" ht="12.75">
      <c r="A136" t="s">
        <v>58</v>
      </c>
      <c r="E136" s="39" t="s">
        <v>1304</v>
      </c>
    </row>
    <row r="137" spans="1:16" ht="12.75">
      <c r="A137" t="s">
        <v>49</v>
      </c>
      <c s="34" t="s">
        <v>183</v>
      </c>
      <c s="34" t="s">
        <v>3046</v>
      </c>
      <c s="35" t="s">
        <v>5</v>
      </c>
      <c s="6" t="s">
        <v>3047</v>
      </c>
      <c s="36" t="s">
        <v>79</v>
      </c>
      <c s="37">
        <v>5.36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2960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2.75">
      <c r="A140" t="s">
        <v>58</v>
      </c>
      <c r="E140" s="39" t="s">
        <v>1304</v>
      </c>
    </row>
    <row r="141" spans="1:13" ht="12.75">
      <c r="A141" t="s">
        <v>46</v>
      </c>
      <c r="C141" s="31" t="s">
        <v>3048</v>
      </c>
      <c r="E141" s="33" t="s">
        <v>3049</v>
      </c>
      <c r="J141" s="32">
        <f>0</f>
      </c>
      <c s="32">
        <f>0</f>
      </c>
      <c s="32">
        <f>0+L142+L146+L150</f>
      </c>
      <c s="32">
        <f>0+M142+M146+M150</f>
      </c>
    </row>
    <row r="142" spans="1:16" ht="25.5">
      <c r="A142" t="s">
        <v>49</v>
      </c>
      <c s="34" t="s">
        <v>186</v>
      </c>
      <c s="34" t="s">
        <v>3050</v>
      </c>
      <c s="35" t="s">
        <v>5</v>
      </c>
      <c s="6" t="s">
        <v>3051</v>
      </c>
      <c s="36" t="s">
        <v>83</v>
      </c>
      <c s="37">
        <v>7.156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2960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25.5">
      <c r="A144" s="35" t="s">
        <v>56</v>
      </c>
      <c r="E144" s="40" t="s">
        <v>3052</v>
      </c>
    </row>
    <row r="145" spans="1:5" ht="12.75">
      <c r="A145" t="s">
        <v>58</v>
      </c>
      <c r="E145" s="39" t="s">
        <v>1304</v>
      </c>
    </row>
    <row r="146" spans="1:16" ht="12.75">
      <c r="A146" t="s">
        <v>49</v>
      </c>
      <c s="34" t="s">
        <v>190</v>
      </c>
      <c s="34" t="s">
        <v>3053</v>
      </c>
      <c s="35" t="s">
        <v>5</v>
      </c>
      <c s="6" t="s">
        <v>3054</v>
      </c>
      <c s="36" t="s">
        <v>52</v>
      </c>
      <c s="37">
        <v>6.762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2960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3055</v>
      </c>
    </row>
    <row r="149" spans="1:5" ht="12.75">
      <c r="A149" t="s">
        <v>58</v>
      </c>
      <c r="E149" s="39" t="s">
        <v>1304</v>
      </c>
    </row>
    <row r="150" spans="1:16" ht="12.75">
      <c r="A150" t="s">
        <v>49</v>
      </c>
      <c s="34" t="s">
        <v>193</v>
      </c>
      <c s="34" t="s">
        <v>1278</v>
      </c>
      <c s="35" t="s">
        <v>5</v>
      </c>
      <c s="6" t="s">
        <v>3056</v>
      </c>
      <c s="36" t="s">
        <v>83</v>
      </c>
      <c s="37">
        <v>7.156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2350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1304</v>
      </c>
    </row>
    <row r="154" spans="1:13" ht="12.75">
      <c r="A154" t="s">
        <v>46</v>
      </c>
      <c r="C154" s="31" t="s">
        <v>3057</v>
      </c>
      <c r="E154" s="33" t="s">
        <v>3058</v>
      </c>
      <c r="J154" s="32">
        <f>0</f>
      </c>
      <c s="32">
        <f>0</f>
      </c>
      <c s="32">
        <f>0+L155</f>
      </c>
      <c s="32">
        <f>0+M155</f>
      </c>
    </row>
    <row r="155" spans="1:16" ht="12.75">
      <c r="A155" t="s">
        <v>49</v>
      </c>
      <c s="34" t="s">
        <v>196</v>
      </c>
      <c s="34" t="s">
        <v>3059</v>
      </c>
      <c s="35" t="s">
        <v>5</v>
      </c>
      <c s="6" t="s">
        <v>3060</v>
      </c>
      <c s="36" t="s">
        <v>79</v>
      </c>
      <c s="37">
        <v>18.75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2960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3061</v>
      </c>
    </row>
    <row r="158" spans="1:5" ht="12.75">
      <c r="A158" t="s">
        <v>58</v>
      </c>
      <c r="E158" s="39" t="s">
        <v>1304</v>
      </c>
    </row>
    <row r="159" spans="1:13" ht="12.75">
      <c r="A159" t="s">
        <v>46</v>
      </c>
      <c r="C159" s="31" t="s">
        <v>3062</v>
      </c>
      <c r="E159" s="33" t="s">
        <v>3063</v>
      </c>
      <c r="J159" s="32">
        <f>0</f>
      </c>
      <c s="32">
        <f>0</f>
      </c>
      <c s="32">
        <f>0+L160</f>
      </c>
      <c s="32">
        <f>0+M160</f>
      </c>
    </row>
    <row r="160" spans="1:16" ht="25.5">
      <c r="A160" t="s">
        <v>49</v>
      </c>
      <c s="34" t="s">
        <v>199</v>
      </c>
      <c s="34" t="s">
        <v>3064</v>
      </c>
      <c s="35" t="s">
        <v>5</v>
      </c>
      <c s="6" t="s">
        <v>3065</v>
      </c>
      <c s="36" t="s">
        <v>79</v>
      </c>
      <c s="37">
        <v>17.889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2960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56</v>
      </c>
      <c r="E162" s="40" t="s">
        <v>3066</v>
      </c>
    </row>
    <row r="163" spans="1:5" ht="12.75">
      <c r="A163" t="s">
        <v>58</v>
      </c>
      <c r="E163" s="39" t="s">
        <v>1304</v>
      </c>
    </row>
    <row r="164" spans="1:13" ht="12.75">
      <c r="A164" t="s">
        <v>46</v>
      </c>
      <c r="C164" s="31" t="s">
        <v>3067</v>
      </c>
      <c r="E164" s="33" t="s">
        <v>3068</v>
      </c>
      <c r="J164" s="32">
        <f>0</f>
      </c>
      <c s="32">
        <f>0</f>
      </c>
      <c s="32">
        <f>0+L165+L169+L173+L177+L181+L185</f>
      </c>
      <c s="32">
        <f>0+M165+M169+M173+M177+M181+M185</f>
      </c>
    </row>
    <row r="165" spans="1:16" ht="25.5">
      <c r="A165" t="s">
        <v>49</v>
      </c>
      <c s="34" t="s">
        <v>202</v>
      </c>
      <c s="34" t="s">
        <v>3069</v>
      </c>
      <c s="35" t="s">
        <v>5</v>
      </c>
      <c s="6" t="s">
        <v>3070</v>
      </c>
      <c s="36" t="s">
        <v>83</v>
      </c>
      <c s="37">
        <v>2.7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2960</v>
      </c>
      <c>
        <f>(M165*21)/100</f>
      </c>
      <c t="s">
        <v>27</v>
      </c>
    </row>
    <row r="166" spans="1:5" ht="12.75">
      <c r="A166" s="35" t="s">
        <v>54</v>
      </c>
      <c r="E166" s="39" t="s">
        <v>5</v>
      </c>
    </row>
    <row r="167" spans="1:5" ht="25.5">
      <c r="A167" s="35" t="s">
        <v>56</v>
      </c>
      <c r="E167" s="40" t="s">
        <v>3071</v>
      </c>
    </row>
    <row r="168" spans="1:5" ht="12.75">
      <c r="A168" t="s">
        <v>58</v>
      </c>
      <c r="E168" s="39" t="s">
        <v>1304</v>
      </c>
    </row>
    <row r="169" spans="1:16" ht="25.5">
      <c r="A169" t="s">
        <v>49</v>
      </c>
      <c s="34" t="s">
        <v>206</v>
      </c>
      <c s="34" t="s">
        <v>3072</v>
      </c>
      <c s="35" t="s">
        <v>5</v>
      </c>
      <c s="6" t="s">
        <v>3073</v>
      </c>
      <c s="36" t="s">
        <v>83</v>
      </c>
      <c s="37">
        <v>2.7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2960</v>
      </c>
      <c>
        <f>(M169*21)/100</f>
      </c>
      <c t="s">
        <v>27</v>
      </c>
    </row>
    <row r="170" spans="1:5" ht="12.75">
      <c r="A170" s="35" t="s">
        <v>54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2.75">
      <c r="A172" t="s">
        <v>58</v>
      </c>
      <c r="E172" s="39" t="s">
        <v>1304</v>
      </c>
    </row>
    <row r="173" spans="1:16" ht="25.5">
      <c r="A173" t="s">
        <v>49</v>
      </c>
      <c s="34" t="s">
        <v>209</v>
      </c>
      <c s="34" t="s">
        <v>3074</v>
      </c>
      <c s="35" t="s">
        <v>5</v>
      </c>
      <c s="6" t="s">
        <v>3075</v>
      </c>
      <c s="36" t="s">
        <v>83</v>
      </c>
      <c s="37">
        <v>2.7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2960</v>
      </c>
      <c>
        <f>(M173*21)/100</f>
      </c>
      <c t="s">
        <v>27</v>
      </c>
    </row>
    <row r="174" spans="1:5" ht="12.75">
      <c r="A174" s="35" t="s">
        <v>54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2.75">
      <c r="A176" t="s">
        <v>58</v>
      </c>
      <c r="E176" s="39" t="s">
        <v>1304</v>
      </c>
    </row>
    <row r="177" spans="1:16" ht="12.75">
      <c r="A177" t="s">
        <v>49</v>
      </c>
      <c s="34" t="s">
        <v>212</v>
      </c>
      <c s="34" t="s">
        <v>3076</v>
      </c>
      <c s="35" t="s">
        <v>5</v>
      </c>
      <c s="6" t="s">
        <v>3077</v>
      </c>
      <c s="36" t="s">
        <v>79</v>
      </c>
      <c s="37">
        <v>2.798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2960</v>
      </c>
      <c>
        <f>(M177*21)/100</f>
      </c>
      <c t="s">
        <v>27</v>
      </c>
    </row>
    <row r="178" spans="1:5" ht="12.75">
      <c r="A178" s="35" t="s">
        <v>54</v>
      </c>
      <c r="E178" s="39" t="s">
        <v>5</v>
      </c>
    </row>
    <row r="179" spans="1:5" ht="12.75">
      <c r="A179" s="35" t="s">
        <v>56</v>
      </c>
      <c r="E179" s="40" t="s">
        <v>3078</v>
      </c>
    </row>
    <row r="180" spans="1:5" ht="12.75">
      <c r="A180" t="s">
        <v>58</v>
      </c>
      <c r="E180" s="39" t="s">
        <v>1304</v>
      </c>
    </row>
    <row r="181" spans="1:16" ht="12.75">
      <c r="A181" t="s">
        <v>49</v>
      </c>
      <c s="34" t="s">
        <v>215</v>
      </c>
      <c s="34" t="s">
        <v>3079</v>
      </c>
      <c s="35" t="s">
        <v>5</v>
      </c>
      <c s="6" t="s">
        <v>3080</v>
      </c>
      <c s="36" t="s">
        <v>79</v>
      </c>
      <c s="37">
        <v>2.798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2960</v>
      </c>
      <c>
        <f>(M181*21)/100</f>
      </c>
      <c t="s">
        <v>27</v>
      </c>
    </row>
    <row r="182" spans="1:5" ht="12.75">
      <c r="A182" s="35" t="s">
        <v>54</v>
      </c>
      <c r="E182" s="39" t="s">
        <v>5</v>
      </c>
    </row>
    <row r="183" spans="1:5" ht="12.75">
      <c r="A183" s="35" t="s">
        <v>56</v>
      </c>
      <c r="E183" s="40" t="s">
        <v>5</v>
      </c>
    </row>
    <row r="184" spans="1:5" ht="12.75">
      <c r="A184" t="s">
        <v>58</v>
      </c>
      <c r="E184" s="39" t="s">
        <v>1304</v>
      </c>
    </row>
    <row r="185" spans="1:16" ht="12.75">
      <c r="A185" t="s">
        <v>49</v>
      </c>
      <c s="34" t="s">
        <v>218</v>
      </c>
      <c s="34" t="s">
        <v>3081</v>
      </c>
      <c s="35" t="s">
        <v>5</v>
      </c>
      <c s="6" t="s">
        <v>3082</v>
      </c>
      <c s="36" t="s">
        <v>52</v>
      </c>
      <c s="37">
        <v>0.256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2960</v>
      </c>
      <c>
        <f>(M185*21)/100</f>
      </c>
      <c t="s">
        <v>27</v>
      </c>
    </row>
    <row r="186" spans="1:5" ht="12.75">
      <c r="A186" s="35" t="s">
        <v>54</v>
      </c>
      <c r="E186" s="39" t="s">
        <v>5</v>
      </c>
    </row>
    <row r="187" spans="1:5" ht="12.75">
      <c r="A187" s="35" t="s">
        <v>56</v>
      </c>
      <c r="E187" s="40" t="s">
        <v>3083</v>
      </c>
    </row>
    <row r="188" spans="1:5" ht="12.75">
      <c r="A188" t="s">
        <v>58</v>
      </c>
      <c r="E188" s="39" t="s">
        <v>1304</v>
      </c>
    </row>
    <row r="189" spans="1:13" ht="12.75">
      <c r="A189" t="s">
        <v>46</v>
      </c>
      <c r="C189" s="31" t="s">
        <v>3084</v>
      </c>
      <c r="E189" s="33" t="s">
        <v>3085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25.5">
      <c r="A190" t="s">
        <v>49</v>
      </c>
      <c s="34" t="s">
        <v>266</v>
      </c>
      <c s="34" t="s">
        <v>3086</v>
      </c>
      <c s="35" t="s">
        <v>5</v>
      </c>
      <c s="6" t="s">
        <v>3087</v>
      </c>
      <c s="36" t="s">
        <v>93</v>
      </c>
      <c s="37">
        <v>12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2960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56</v>
      </c>
      <c r="E192" s="40" t="s">
        <v>3088</v>
      </c>
    </row>
    <row r="193" spans="1:5" ht="12.75">
      <c r="A193" t="s">
        <v>58</v>
      </c>
      <c r="E193" s="39" t="s">
        <v>1304</v>
      </c>
    </row>
    <row r="194" spans="1:16" ht="12.75">
      <c r="A194" t="s">
        <v>49</v>
      </c>
      <c s="34" t="s">
        <v>269</v>
      </c>
      <c s="34" t="s">
        <v>1271</v>
      </c>
      <c s="35" t="s">
        <v>5</v>
      </c>
      <c s="6" t="s">
        <v>3089</v>
      </c>
      <c s="36" t="s">
        <v>93</v>
      </c>
      <c s="37">
        <v>12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2350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1304</v>
      </c>
    </row>
    <row r="198" spans="1:16" ht="12.75">
      <c r="A198" t="s">
        <v>49</v>
      </c>
      <c s="34" t="s">
        <v>272</v>
      </c>
      <c s="34" t="s">
        <v>3090</v>
      </c>
      <c s="35" t="s">
        <v>5</v>
      </c>
      <c s="6" t="s">
        <v>3091</v>
      </c>
      <c s="36" t="s">
        <v>1994</v>
      </c>
      <c s="37">
        <v>132.096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2960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25.5">
      <c r="A200" s="35" t="s">
        <v>56</v>
      </c>
      <c r="E200" s="40" t="s">
        <v>3092</v>
      </c>
    </row>
    <row r="201" spans="1:5" ht="12.75">
      <c r="A201" t="s">
        <v>58</v>
      </c>
      <c r="E201" s="39" t="s">
        <v>1304</v>
      </c>
    </row>
    <row r="202" spans="1:16" ht="12.75">
      <c r="A202" t="s">
        <v>49</v>
      </c>
      <c s="34" t="s">
        <v>275</v>
      </c>
      <c s="34" t="s">
        <v>3093</v>
      </c>
      <c s="35" t="s">
        <v>5</v>
      </c>
      <c s="6" t="s">
        <v>3094</v>
      </c>
      <c s="36" t="s">
        <v>52</v>
      </c>
      <c s="37">
        <v>0.129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2960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56</v>
      </c>
      <c r="E204" s="40" t="s">
        <v>3095</v>
      </c>
    </row>
    <row r="205" spans="1:5" ht="12.75">
      <c r="A205" t="s">
        <v>58</v>
      </c>
      <c r="E205" s="39" t="s">
        <v>1304</v>
      </c>
    </row>
    <row r="206" spans="1:16" ht="12.75">
      <c r="A206" t="s">
        <v>49</v>
      </c>
      <c s="34" t="s">
        <v>278</v>
      </c>
      <c s="34" t="s">
        <v>3096</v>
      </c>
      <c s="35" t="s">
        <v>5</v>
      </c>
      <c s="6" t="s">
        <v>3097</v>
      </c>
      <c s="36" t="s">
        <v>1994</v>
      </c>
      <c s="37">
        <v>16.5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2350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56</v>
      </c>
      <c r="E208" s="40" t="s">
        <v>3098</v>
      </c>
    </row>
    <row r="209" spans="1:5" ht="12.75">
      <c r="A209" t="s">
        <v>58</v>
      </c>
      <c r="E209" s="39" t="s">
        <v>1304</v>
      </c>
    </row>
    <row r="210" spans="1:16" ht="25.5">
      <c r="A210" t="s">
        <v>49</v>
      </c>
      <c s="34" t="s">
        <v>281</v>
      </c>
      <c s="34" t="s">
        <v>3099</v>
      </c>
      <c s="35" t="s">
        <v>5</v>
      </c>
      <c s="6" t="s">
        <v>3100</v>
      </c>
      <c s="36" t="s">
        <v>52</v>
      </c>
      <c s="37">
        <v>0.513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2960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1304</v>
      </c>
    </row>
    <row r="214" spans="1:16" ht="25.5">
      <c r="A214" t="s">
        <v>49</v>
      </c>
      <c s="34" t="s">
        <v>284</v>
      </c>
      <c s="34" t="s">
        <v>3101</v>
      </c>
      <c s="35" t="s">
        <v>5</v>
      </c>
      <c s="6" t="s">
        <v>3102</v>
      </c>
      <c s="36" t="s">
        <v>52</v>
      </c>
      <c s="37">
        <v>0.513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2960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12.75">
      <c r="A217" t="s">
        <v>58</v>
      </c>
      <c r="E217" s="39" t="s">
        <v>1304</v>
      </c>
    </row>
    <row r="218" spans="1:13" ht="12.75">
      <c r="A218" t="s">
        <v>46</v>
      </c>
      <c r="C218" s="31" t="s">
        <v>3103</v>
      </c>
      <c r="E218" s="33" t="s">
        <v>3104</v>
      </c>
      <c r="J218" s="32">
        <f>0</f>
      </c>
      <c s="32">
        <f>0</f>
      </c>
      <c s="32">
        <f>0+L219+L223+L227+L231</f>
      </c>
      <c s="32">
        <f>0+M219+M223+M227+M231</f>
      </c>
    </row>
    <row r="219" spans="1:16" ht="25.5">
      <c r="A219" t="s">
        <v>49</v>
      </c>
      <c s="34" t="s">
        <v>287</v>
      </c>
      <c s="34" t="s">
        <v>3105</v>
      </c>
      <c s="35" t="s">
        <v>5</v>
      </c>
      <c s="6" t="s">
        <v>3106</v>
      </c>
      <c s="36" t="s">
        <v>79</v>
      </c>
      <c s="37">
        <v>30.627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2960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3107</v>
      </c>
    </row>
    <row r="222" spans="1:5" ht="12.75">
      <c r="A222" t="s">
        <v>58</v>
      </c>
      <c r="E222" s="39" t="s">
        <v>1304</v>
      </c>
    </row>
    <row r="223" spans="1:16" ht="12.75">
      <c r="A223" t="s">
        <v>49</v>
      </c>
      <c s="34" t="s">
        <v>290</v>
      </c>
      <c s="34" t="s">
        <v>3108</v>
      </c>
      <c s="35" t="s">
        <v>5</v>
      </c>
      <c s="6" t="s">
        <v>3109</v>
      </c>
      <c s="36" t="s">
        <v>79</v>
      </c>
      <c s="37">
        <v>30.627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2960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58</v>
      </c>
      <c r="E226" s="39" t="s">
        <v>1304</v>
      </c>
    </row>
    <row r="227" spans="1:16" ht="12.75">
      <c r="A227" t="s">
        <v>49</v>
      </c>
      <c s="34" t="s">
        <v>293</v>
      </c>
      <c s="34" t="s">
        <v>3110</v>
      </c>
      <c s="35" t="s">
        <v>5</v>
      </c>
      <c s="6" t="s">
        <v>3111</v>
      </c>
      <c s="36" t="s">
        <v>79</v>
      </c>
      <c s="37">
        <v>30.627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2960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.75">
      <c r="A230" t="s">
        <v>58</v>
      </c>
      <c r="E230" s="39" t="s">
        <v>1304</v>
      </c>
    </row>
    <row r="231" spans="1:16" ht="12.75">
      <c r="A231" t="s">
        <v>49</v>
      </c>
      <c s="34" t="s">
        <v>296</v>
      </c>
      <c s="34" t="s">
        <v>3112</v>
      </c>
      <c s="35" t="s">
        <v>5</v>
      </c>
      <c s="6" t="s">
        <v>3113</v>
      </c>
      <c s="36" t="s">
        <v>93</v>
      </c>
      <c s="37">
        <v>13.99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2960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3114</v>
      </c>
    </row>
    <row r="234" spans="1:5" ht="12.75">
      <c r="A234" t="s">
        <v>58</v>
      </c>
      <c r="E234" s="39" t="s">
        <v>1304</v>
      </c>
    </row>
    <row r="235" spans="1:13" ht="12.75">
      <c r="A235" t="s">
        <v>46</v>
      </c>
      <c r="C235" s="31" t="s">
        <v>76</v>
      </c>
      <c r="E235" s="33" t="s">
        <v>1957</v>
      </c>
      <c r="J235" s="32">
        <f>0</f>
      </c>
      <c s="32">
        <f>0</f>
      </c>
      <c s="32">
        <f>0+L236+L240+L244</f>
      </c>
      <c s="32">
        <f>0+M236+M240+M244</f>
      </c>
    </row>
    <row r="236" spans="1:16" ht="12.75">
      <c r="A236" t="s">
        <v>49</v>
      </c>
      <c s="34" t="s">
        <v>87</v>
      </c>
      <c s="34" t="s">
        <v>3115</v>
      </c>
      <c s="35" t="s">
        <v>5</v>
      </c>
      <c s="6" t="s">
        <v>3116</v>
      </c>
      <c s="36" t="s">
        <v>100</v>
      </c>
      <c s="37">
        <v>22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2960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3117</v>
      </c>
    </row>
    <row r="239" spans="1:5" ht="12.75">
      <c r="A239" t="s">
        <v>58</v>
      </c>
      <c r="E239" s="39" t="s">
        <v>1304</v>
      </c>
    </row>
    <row r="240" spans="1:16" ht="25.5">
      <c r="A240" t="s">
        <v>49</v>
      </c>
      <c s="34" t="s">
        <v>90</v>
      </c>
      <c s="34" t="s">
        <v>3118</v>
      </c>
      <c s="35" t="s">
        <v>5</v>
      </c>
      <c s="6" t="s">
        <v>3119</v>
      </c>
      <c s="36" t="s">
        <v>52</v>
      </c>
      <c s="37">
        <v>1.1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2960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3120</v>
      </c>
    </row>
    <row r="243" spans="1:5" ht="12.75">
      <c r="A243" t="s">
        <v>58</v>
      </c>
      <c r="E243" s="39" t="s">
        <v>1304</v>
      </c>
    </row>
    <row r="244" spans="1:16" ht="25.5">
      <c r="A244" t="s">
        <v>49</v>
      </c>
      <c s="34" t="s">
        <v>94</v>
      </c>
      <c s="34" t="s">
        <v>3121</v>
      </c>
      <c s="35" t="s">
        <v>5</v>
      </c>
      <c s="6" t="s">
        <v>3122</v>
      </c>
      <c s="36" t="s">
        <v>52</v>
      </c>
      <c s="37">
        <v>2.2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2960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3123</v>
      </c>
    </row>
    <row r="247" spans="1:5" ht="12.75">
      <c r="A247" t="s">
        <v>58</v>
      </c>
      <c r="E247" s="39" t="s">
        <v>1304</v>
      </c>
    </row>
    <row r="248" spans="1:13" ht="12.75">
      <c r="A248" t="s">
        <v>46</v>
      </c>
      <c r="C248" s="31" t="s">
        <v>3124</v>
      </c>
      <c r="E248" s="33" t="s">
        <v>3125</v>
      </c>
      <c r="J248" s="32">
        <f>0</f>
      </c>
      <c s="32">
        <f>0</f>
      </c>
      <c s="32">
        <f>0+L249+L253+L257+L261+L265</f>
      </c>
      <c s="32">
        <f>0+M249+M253+M257+M261+M265</f>
      </c>
    </row>
    <row r="249" spans="1:16" ht="12.75">
      <c r="A249" t="s">
        <v>49</v>
      </c>
      <c s="34" t="s">
        <v>221</v>
      </c>
      <c s="34" t="s">
        <v>3126</v>
      </c>
      <c s="35" t="s">
        <v>5</v>
      </c>
      <c s="6" t="s">
        <v>3127</v>
      </c>
      <c s="36" t="s">
        <v>79</v>
      </c>
      <c s="37">
        <v>19.5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2350</v>
      </c>
      <c>
        <f>(M249*21)/100</f>
      </c>
      <c t="s">
        <v>27</v>
      </c>
    </row>
    <row r="250" spans="1:5" ht="12.75">
      <c r="A250" s="35" t="s">
        <v>54</v>
      </c>
      <c r="E250" s="39" t="s">
        <v>5</v>
      </c>
    </row>
    <row r="251" spans="1:5" ht="12.75">
      <c r="A251" s="35" t="s">
        <v>56</v>
      </c>
      <c r="E251" s="40" t="s">
        <v>3128</v>
      </c>
    </row>
    <row r="252" spans="1:5" ht="12.75">
      <c r="A252" t="s">
        <v>58</v>
      </c>
      <c r="E252" s="39" t="s">
        <v>1304</v>
      </c>
    </row>
    <row r="253" spans="1:16" ht="25.5">
      <c r="A253" t="s">
        <v>49</v>
      </c>
      <c s="34" t="s">
        <v>224</v>
      </c>
      <c s="34" t="s">
        <v>3129</v>
      </c>
      <c s="35" t="s">
        <v>5</v>
      </c>
      <c s="6" t="s">
        <v>3130</v>
      </c>
      <c s="36" t="s">
        <v>79</v>
      </c>
      <c s="37">
        <v>15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2960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56</v>
      </c>
      <c r="E255" s="40" t="s">
        <v>3131</v>
      </c>
    </row>
    <row r="256" spans="1:5" ht="12.75">
      <c r="A256" t="s">
        <v>58</v>
      </c>
      <c r="E256" s="39" t="s">
        <v>1304</v>
      </c>
    </row>
    <row r="257" spans="1:16" ht="25.5">
      <c r="A257" t="s">
        <v>49</v>
      </c>
      <c s="34" t="s">
        <v>227</v>
      </c>
      <c s="34" t="s">
        <v>3132</v>
      </c>
      <c s="35" t="s">
        <v>5</v>
      </c>
      <c s="6" t="s">
        <v>3133</v>
      </c>
      <c s="36" t="s">
        <v>93</v>
      </c>
      <c s="37">
        <v>12.5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2960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56</v>
      </c>
      <c r="E259" s="40" t="s">
        <v>3134</v>
      </c>
    </row>
    <row r="260" spans="1:5" ht="12.75">
      <c r="A260" t="s">
        <v>58</v>
      </c>
      <c r="E260" s="39" t="s">
        <v>1304</v>
      </c>
    </row>
    <row r="261" spans="1:16" ht="25.5">
      <c r="A261" t="s">
        <v>49</v>
      </c>
      <c s="34" t="s">
        <v>230</v>
      </c>
      <c s="34" t="s">
        <v>3135</v>
      </c>
      <c s="35" t="s">
        <v>5</v>
      </c>
      <c s="6" t="s">
        <v>3136</v>
      </c>
      <c s="36" t="s">
        <v>93</v>
      </c>
      <c s="37">
        <v>12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2350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25.5">
      <c r="A263" s="35" t="s">
        <v>56</v>
      </c>
      <c r="E263" s="40" t="s">
        <v>3137</v>
      </c>
    </row>
    <row r="264" spans="1:5" ht="12.75">
      <c r="A264" t="s">
        <v>58</v>
      </c>
      <c r="E264" s="39" t="s">
        <v>1304</v>
      </c>
    </row>
    <row r="265" spans="1:16" ht="25.5">
      <c r="A265" t="s">
        <v>49</v>
      </c>
      <c s="34" t="s">
        <v>233</v>
      </c>
      <c s="34" t="s">
        <v>3138</v>
      </c>
      <c s="35" t="s">
        <v>5</v>
      </c>
      <c s="6" t="s">
        <v>3139</v>
      </c>
      <c s="36" t="s">
        <v>100</v>
      </c>
      <c s="37">
        <v>29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2960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25.5">
      <c r="A267" s="35" t="s">
        <v>56</v>
      </c>
      <c r="E267" s="40" t="s">
        <v>3140</v>
      </c>
    </row>
    <row r="268" spans="1:5" ht="12.75">
      <c r="A268" t="s">
        <v>58</v>
      </c>
      <c r="E268" s="39" t="s">
        <v>1304</v>
      </c>
    </row>
    <row r="269" spans="1:13" ht="12.75">
      <c r="A269" t="s">
        <v>46</v>
      </c>
      <c r="C269" s="31" t="s">
        <v>3141</v>
      </c>
      <c r="E269" s="33" t="s">
        <v>3142</v>
      </c>
      <c r="J269" s="32">
        <f>0</f>
      </c>
      <c s="32">
        <f>0</f>
      </c>
      <c s="32">
        <f>0+L270+L274+L278+L282+L286+L290+L294+L298+L302</f>
      </c>
      <c s="32">
        <f>0+M270+M274+M278+M282+M286+M290+M294+M298+M302</f>
      </c>
    </row>
    <row r="270" spans="1:16" ht="25.5">
      <c r="A270" t="s">
        <v>49</v>
      </c>
      <c s="34" t="s">
        <v>236</v>
      </c>
      <c s="34" t="s">
        <v>3143</v>
      </c>
      <c s="35" t="s">
        <v>5</v>
      </c>
      <c s="6" t="s">
        <v>3144</v>
      </c>
      <c s="36" t="s">
        <v>83</v>
      </c>
      <c s="37">
        <v>4.22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2960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38.25">
      <c r="A272" s="35" t="s">
        <v>56</v>
      </c>
      <c r="E272" s="40" t="s">
        <v>3145</v>
      </c>
    </row>
    <row r="273" spans="1:5" ht="12.75">
      <c r="A273" t="s">
        <v>58</v>
      </c>
      <c r="E273" s="39" t="s">
        <v>1304</v>
      </c>
    </row>
    <row r="274" spans="1:16" ht="25.5">
      <c r="A274" t="s">
        <v>49</v>
      </c>
      <c s="34" t="s">
        <v>239</v>
      </c>
      <c s="34" t="s">
        <v>3146</v>
      </c>
      <c s="35" t="s">
        <v>5</v>
      </c>
      <c s="6" t="s">
        <v>3147</v>
      </c>
      <c s="36" t="s">
        <v>83</v>
      </c>
      <c s="37">
        <v>4.22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2960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3148</v>
      </c>
    </row>
    <row r="277" spans="1:5" ht="12.75">
      <c r="A277" t="s">
        <v>58</v>
      </c>
      <c r="E277" s="39" t="s">
        <v>1304</v>
      </c>
    </row>
    <row r="278" spans="1:16" ht="12.75">
      <c r="A278" t="s">
        <v>49</v>
      </c>
      <c s="34" t="s">
        <v>242</v>
      </c>
      <c s="34" t="s">
        <v>3149</v>
      </c>
      <c s="35" t="s">
        <v>5</v>
      </c>
      <c s="6" t="s">
        <v>3150</v>
      </c>
      <c s="36" t="s">
        <v>83</v>
      </c>
      <c s="37">
        <v>1.608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2960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25.5">
      <c r="A280" s="35" t="s">
        <v>56</v>
      </c>
      <c r="E280" s="40" t="s">
        <v>3151</v>
      </c>
    </row>
    <row r="281" spans="1:5" ht="12.75">
      <c r="A281" t="s">
        <v>58</v>
      </c>
      <c r="E281" s="39" t="s">
        <v>1304</v>
      </c>
    </row>
    <row r="282" spans="1:16" ht="25.5">
      <c r="A282" t="s">
        <v>49</v>
      </c>
      <c s="34" t="s">
        <v>245</v>
      </c>
      <c s="34" t="s">
        <v>3152</v>
      </c>
      <c s="35" t="s">
        <v>5</v>
      </c>
      <c s="6" t="s">
        <v>3153</v>
      </c>
      <c s="36" t="s">
        <v>52</v>
      </c>
      <c s="37">
        <v>0.683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2960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3154</v>
      </c>
    </row>
    <row r="285" spans="1:5" ht="12.75">
      <c r="A285" t="s">
        <v>58</v>
      </c>
      <c r="E285" s="39" t="s">
        <v>1304</v>
      </c>
    </row>
    <row r="286" spans="1:16" ht="25.5">
      <c r="A286" t="s">
        <v>49</v>
      </c>
      <c s="34" t="s">
        <v>248</v>
      </c>
      <c s="34" t="s">
        <v>3118</v>
      </c>
      <c s="35" t="s">
        <v>5</v>
      </c>
      <c s="6" t="s">
        <v>3119</v>
      </c>
      <c s="36" t="s">
        <v>52</v>
      </c>
      <c s="37">
        <v>13.74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2960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3155</v>
      </c>
    </row>
    <row r="289" spans="1:5" ht="12.75">
      <c r="A289" t="s">
        <v>58</v>
      </c>
      <c r="E289" s="39" t="s">
        <v>1304</v>
      </c>
    </row>
    <row r="290" spans="1:16" ht="25.5">
      <c r="A290" t="s">
        <v>49</v>
      </c>
      <c s="34" t="s">
        <v>251</v>
      </c>
      <c s="34" t="s">
        <v>3121</v>
      </c>
      <c s="35" t="s">
        <v>5</v>
      </c>
      <c s="6" t="s">
        <v>3122</v>
      </c>
      <c s="36" t="s">
        <v>52</v>
      </c>
      <c s="37">
        <v>353.878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2960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25.5">
      <c r="A292" s="35" t="s">
        <v>56</v>
      </c>
      <c r="E292" s="40" t="s">
        <v>3156</v>
      </c>
    </row>
    <row r="293" spans="1:5" ht="12.75">
      <c r="A293" t="s">
        <v>58</v>
      </c>
      <c r="E293" s="39" t="s">
        <v>1304</v>
      </c>
    </row>
    <row r="294" spans="1:16" ht="12.75">
      <c r="A294" t="s">
        <v>49</v>
      </c>
      <c s="34" t="s">
        <v>254</v>
      </c>
      <c s="34" t="s">
        <v>3157</v>
      </c>
      <c s="35" t="s">
        <v>5</v>
      </c>
      <c s="6" t="s">
        <v>3158</v>
      </c>
      <c s="36" t="s">
        <v>52</v>
      </c>
      <c s="37">
        <v>0.683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2350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56</v>
      </c>
      <c r="E296" s="40" t="s">
        <v>3159</v>
      </c>
    </row>
    <row r="297" spans="1:5" ht="12.75">
      <c r="A297" t="s">
        <v>58</v>
      </c>
      <c r="E297" s="39" t="s">
        <v>1304</v>
      </c>
    </row>
    <row r="298" spans="1:16" ht="25.5">
      <c r="A298" t="s">
        <v>49</v>
      </c>
      <c s="34" t="s">
        <v>257</v>
      </c>
      <c s="34" t="s">
        <v>3160</v>
      </c>
      <c s="35" t="s">
        <v>5</v>
      </c>
      <c s="6" t="s">
        <v>3161</v>
      </c>
      <c s="36" t="s">
        <v>52</v>
      </c>
      <c s="37">
        <v>9.406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2350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56</v>
      </c>
      <c r="E300" s="40" t="s">
        <v>3162</v>
      </c>
    </row>
    <row r="301" spans="1:5" ht="12.75">
      <c r="A301" t="s">
        <v>58</v>
      </c>
      <c r="E301" s="39" t="s">
        <v>1304</v>
      </c>
    </row>
    <row r="302" spans="1:16" ht="25.5">
      <c r="A302" t="s">
        <v>49</v>
      </c>
      <c s="34" t="s">
        <v>260</v>
      </c>
      <c s="34" t="s">
        <v>3163</v>
      </c>
      <c s="35" t="s">
        <v>5</v>
      </c>
      <c s="6" t="s">
        <v>3164</v>
      </c>
      <c s="36" t="s">
        <v>52</v>
      </c>
      <c s="37">
        <v>3.65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2350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56</v>
      </c>
      <c r="E304" s="40" t="s">
        <v>3165</v>
      </c>
    </row>
    <row r="305" spans="1:5" ht="12.75">
      <c r="A305" t="s">
        <v>58</v>
      </c>
      <c r="E305" s="39" t="s">
        <v>1304</v>
      </c>
    </row>
    <row r="306" spans="1:13" ht="12.75">
      <c r="A306" t="s">
        <v>46</v>
      </c>
      <c r="C306" s="31" t="s">
        <v>354</v>
      </c>
      <c r="E306" s="33" t="s">
        <v>3166</v>
      </c>
      <c r="J306" s="32">
        <f>0</f>
      </c>
      <c s="32">
        <f>0</f>
      </c>
      <c s="32">
        <f>0+L307+L311+L315+L319+L323+L327</f>
      </c>
      <c s="32">
        <f>0+M307+M311+M315+M319+M323+M327</f>
      </c>
    </row>
    <row r="307" spans="1:16" ht="12.75">
      <c r="A307" t="s">
        <v>49</v>
      </c>
      <c s="34" t="s">
        <v>97</v>
      </c>
      <c s="34" t="s">
        <v>3167</v>
      </c>
      <c s="35" t="s">
        <v>5</v>
      </c>
      <c s="6" t="s">
        <v>3168</v>
      </c>
      <c s="36" t="s">
        <v>83</v>
      </c>
      <c s="37">
        <v>71.976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2960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51">
      <c r="A309" s="35" t="s">
        <v>56</v>
      </c>
      <c r="E309" s="40" t="s">
        <v>3169</v>
      </c>
    </row>
    <row r="310" spans="1:5" ht="12.75">
      <c r="A310" t="s">
        <v>58</v>
      </c>
      <c r="E310" s="39" t="s">
        <v>1304</v>
      </c>
    </row>
    <row r="311" spans="1:16" ht="12.75">
      <c r="A311" t="s">
        <v>49</v>
      </c>
      <c s="34" t="s">
        <v>101</v>
      </c>
      <c s="34" t="s">
        <v>3170</v>
      </c>
      <c s="35" t="s">
        <v>5</v>
      </c>
      <c s="6" t="s">
        <v>3171</v>
      </c>
      <c s="36" t="s">
        <v>83</v>
      </c>
      <c s="37">
        <v>73.677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2960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76.5">
      <c r="A313" s="35" t="s">
        <v>56</v>
      </c>
      <c r="E313" s="40" t="s">
        <v>3172</v>
      </c>
    </row>
    <row r="314" spans="1:5" ht="12.75">
      <c r="A314" t="s">
        <v>58</v>
      </c>
      <c r="E314" s="39" t="s">
        <v>1304</v>
      </c>
    </row>
    <row r="315" spans="1:16" ht="25.5">
      <c r="A315" t="s">
        <v>49</v>
      </c>
      <c s="34" t="s">
        <v>104</v>
      </c>
      <c s="34" t="s">
        <v>3173</v>
      </c>
      <c s="35" t="s">
        <v>5</v>
      </c>
      <c s="6" t="s">
        <v>3174</v>
      </c>
      <c s="36" t="s">
        <v>52</v>
      </c>
      <c s="37">
        <v>335.552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2960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3175</v>
      </c>
    </row>
    <row r="318" spans="1:5" ht="12.75">
      <c r="A318" t="s">
        <v>58</v>
      </c>
      <c r="E318" s="39" t="s">
        <v>1304</v>
      </c>
    </row>
    <row r="319" spans="1:16" ht="25.5">
      <c r="A319" t="s">
        <v>49</v>
      </c>
      <c s="34" t="s">
        <v>107</v>
      </c>
      <c s="34" t="s">
        <v>3176</v>
      </c>
      <c s="35" t="s">
        <v>5</v>
      </c>
      <c s="6" t="s">
        <v>3177</v>
      </c>
      <c s="36" t="s">
        <v>52</v>
      </c>
      <c s="37">
        <v>9059.904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2960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3178</v>
      </c>
    </row>
    <row r="322" spans="1:5" ht="12.75">
      <c r="A322" t="s">
        <v>58</v>
      </c>
      <c r="E322" s="39" t="s">
        <v>1304</v>
      </c>
    </row>
    <row r="323" spans="1:16" ht="25.5">
      <c r="A323" t="s">
        <v>49</v>
      </c>
      <c s="34" t="s">
        <v>110</v>
      </c>
      <c s="34" t="s">
        <v>2967</v>
      </c>
      <c s="35" t="s">
        <v>5</v>
      </c>
      <c s="6" t="s">
        <v>2968</v>
      </c>
      <c s="36" t="s">
        <v>52</v>
      </c>
      <c s="37">
        <v>173.462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2350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</v>
      </c>
    </row>
    <row r="326" spans="1:5" ht="12.75">
      <c r="A326" t="s">
        <v>58</v>
      </c>
      <c r="E326" s="39" t="s">
        <v>1304</v>
      </c>
    </row>
    <row r="327" spans="1:16" ht="25.5">
      <c r="A327" t="s">
        <v>49</v>
      </c>
      <c s="34" t="s">
        <v>113</v>
      </c>
      <c s="34" t="s">
        <v>3179</v>
      </c>
      <c s="35" t="s">
        <v>5</v>
      </c>
      <c s="6" t="s">
        <v>3180</v>
      </c>
      <c s="36" t="s">
        <v>52</v>
      </c>
      <c s="37">
        <v>162.089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2350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3181</v>
      </c>
    </row>
    <row r="330" spans="1:5" ht="12.75">
      <c r="A330" t="s">
        <v>58</v>
      </c>
      <c r="E330" s="39" t="s">
        <v>1304</v>
      </c>
    </row>
    <row r="331" spans="1:13" ht="12.75">
      <c r="A331" t="s">
        <v>46</v>
      </c>
      <c r="C331" s="31" t="s">
        <v>3182</v>
      </c>
      <c r="E331" s="33" t="s">
        <v>2584</v>
      </c>
      <c r="J331" s="32">
        <f>0</f>
      </c>
      <c s="32">
        <f>0</f>
      </c>
      <c s="32">
        <f>0+L332</f>
      </c>
      <c s="32">
        <f>0+M332</f>
      </c>
    </row>
    <row r="332" spans="1:16" ht="12.75">
      <c r="A332" t="s">
        <v>49</v>
      </c>
      <c s="34" t="s">
        <v>116</v>
      </c>
      <c s="34" t="s">
        <v>3183</v>
      </c>
      <c s="35" t="s">
        <v>5</v>
      </c>
      <c s="6" t="s">
        <v>3184</v>
      </c>
      <c s="36" t="s">
        <v>52</v>
      </c>
      <c s="37">
        <v>310.94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2960</v>
      </c>
      <c>
        <f>(M332*21)/100</f>
      </c>
      <c t="s">
        <v>27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2.75">
      <c r="A335" t="s">
        <v>58</v>
      </c>
      <c r="E335" s="39" t="s">
        <v>1304</v>
      </c>
    </row>
    <row r="336" spans="1:13" ht="12.75">
      <c r="A336" t="s">
        <v>46</v>
      </c>
      <c r="C336" s="31" t="s">
        <v>3185</v>
      </c>
      <c r="E336" s="33" t="s">
        <v>3186</v>
      </c>
      <c r="J336" s="32">
        <f>0</f>
      </c>
      <c s="32">
        <f>0</f>
      </c>
      <c s="32">
        <f>0+L337</f>
      </c>
      <c s="32">
        <f>0+M337</f>
      </c>
    </row>
    <row r="337" spans="1:16" ht="25.5">
      <c r="A337" t="s">
        <v>49</v>
      </c>
      <c s="34" t="s">
        <v>263</v>
      </c>
      <c s="34" t="s">
        <v>3187</v>
      </c>
      <c s="35" t="s">
        <v>5</v>
      </c>
      <c s="6" t="s">
        <v>3188</v>
      </c>
      <c s="36" t="s">
        <v>52</v>
      </c>
      <c s="37">
        <v>53.233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2960</v>
      </c>
      <c>
        <f>(M337*21)/100</f>
      </c>
      <c t="s">
        <v>27</v>
      </c>
    </row>
    <row r="338" spans="1:5" ht="12.75">
      <c r="A338" s="35" t="s">
        <v>54</v>
      </c>
      <c r="E338" s="39" t="s">
        <v>5</v>
      </c>
    </row>
    <row r="339" spans="1:5" ht="12.75">
      <c r="A339" s="35" t="s">
        <v>56</v>
      </c>
      <c r="E339" s="40" t="s">
        <v>5</v>
      </c>
    </row>
    <row r="340" spans="1:5" ht="12.75">
      <c r="A340" t="s">
        <v>58</v>
      </c>
      <c r="E340" s="39" t="s">
        <v>1304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7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3189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3189</v>
      </c>
      <c r="E4" s="26" t="s">
        <v>3190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COUNTIFS(L8:L754,"=0",A8:A754,"P")+COUNTIFS(L8:L754,"",A8:A754,"P")+SUM(Q8:Q754)</f>
      </c>
    </row>
    <row r="8" spans="1:13" ht="12.75">
      <c r="A8" t="s">
        <v>44</v>
      </c>
      <c r="C8" s="28" t="s">
        <v>3193</v>
      </c>
      <c r="E8" s="30" t="s">
        <v>3192</v>
      </c>
      <c r="J8" s="29">
        <f>0+J9+J38+J47+J60+J121+J154+J191+J200+J233+J294+J375+J428+J465+J490+J519+J568+J609+J638+J735+J744+J749</f>
      </c>
      <c s="29">
        <f>0+K9+K38+K47+K60+K121+K154+K191+K200+K233+K294+K375+K428+K465+K490+K519+K568+K609+K638+K735+K744+K749</f>
      </c>
      <c s="29">
        <f>0+L9+L38+L47+L60+L121+L154+L191+L200+L233+L294+L375+L428+L465+L490+L519+L568+L609+L638+L735+L744+L749</f>
      </c>
      <c s="29">
        <f>0+M9+M38+M47+M60+M121+M154+M191+M200+M233+M294+M375+M428+M465+M490+M519+M568+M609+M638+M735+M744+M749</f>
      </c>
    </row>
    <row r="9" spans="1:13" ht="12.75">
      <c r="A9" t="s">
        <v>46</v>
      </c>
      <c r="C9" s="31" t="s">
        <v>26</v>
      </c>
      <c r="E9" s="33" t="s">
        <v>2442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3194</v>
      </c>
      <c s="35" t="s">
        <v>5</v>
      </c>
      <c s="6" t="s">
        <v>3195</v>
      </c>
      <c s="36" t="s">
        <v>52</v>
      </c>
      <c s="37">
        <v>0.043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2960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25.5">
      <c r="A12" s="35" t="s">
        <v>56</v>
      </c>
      <c r="E12" s="40" t="s">
        <v>3196</v>
      </c>
    </row>
    <row r="13" spans="1:5" ht="12.75">
      <c r="A13" t="s">
        <v>58</v>
      </c>
      <c r="E13" s="39" t="s">
        <v>1304</v>
      </c>
    </row>
    <row r="14" spans="1:16" ht="12.75">
      <c r="A14" t="s">
        <v>49</v>
      </c>
      <c s="34" t="s">
        <v>27</v>
      </c>
      <c s="34" t="s">
        <v>3197</v>
      </c>
      <c s="35" t="s">
        <v>5</v>
      </c>
      <c s="6" t="s">
        <v>3198</v>
      </c>
      <c s="36" t="s">
        <v>52</v>
      </c>
      <c s="37">
        <v>0.046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2960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3199</v>
      </c>
    </row>
    <row r="17" spans="1:5" ht="12.75">
      <c r="A17" t="s">
        <v>58</v>
      </c>
      <c r="E17" s="39" t="s">
        <v>1304</v>
      </c>
    </row>
    <row r="18" spans="1:16" ht="25.5">
      <c r="A18" t="s">
        <v>49</v>
      </c>
      <c s="34" t="s">
        <v>26</v>
      </c>
      <c s="34" t="s">
        <v>3200</v>
      </c>
      <c s="35" t="s">
        <v>5</v>
      </c>
      <c s="6" t="s">
        <v>3201</v>
      </c>
      <c s="36" t="s">
        <v>52</v>
      </c>
      <c s="37">
        <v>0.082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2960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25.5">
      <c r="A20" s="35" t="s">
        <v>56</v>
      </c>
      <c r="E20" s="40" t="s">
        <v>3202</v>
      </c>
    </row>
    <row r="21" spans="1:5" ht="12.75">
      <c r="A21" t="s">
        <v>58</v>
      </c>
      <c r="E21" s="39" t="s">
        <v>1304</v>
      </c>
    </row>
    <row r="22" spans="1:16" ht="12.75">
      <c r="A22" t="s">
        <v>49</v>
      </c>
      <c s="34" t="s">
        <v>64</v>
      </c>
      <c s="34" t="s">
        <v>3203</v>
      </c>
      <c s="35" t="s">
        <v>5</v>
      </c>
      <c s="6" t="s">
        <v>3204</v>
      </c>
      <c s="36" t="s">
        <v>52</v>
      </c>
      <c s="37">
        <v>0.089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2960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3205</v>
      </c>
    </row>
    <row r="25" spans="1:5" ht="12.75">
      <c r="A25" t="s">
        <v>58</v>
      </c>
      <c r="E25" s="39" t="s">
        <v>1304</v>
      </c>
    </row>
    <row r="26" spans="1:16" ht="25.5">
      <c r="A26" t="s">
        <v>49</v>
      </c>
      <c s="34" t="s">
        <v>67</v>
      </c>
      <c s="34" t="s">
        <v>3206</v>
      </c>
      <c s="35" t="s">
        <v>5</v>
      </c>
      <c s="6" t="s">
        <v>3207</v>
      </c>
      <c s="36" t="s">
        <v>79</v>
      </c>
      <c s="37">
        <v>0.96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2960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3208</v>
      </c>
    </row>
    <row r="29" spans="1:5" ht="12.75">
      <c r="A29" t="s">
        <v>58</v>
      </c>
      <c r="E29" s="39" t="s">
        <v>1304</v>
      </c>
    </row>
    <row r="30" spans="1:16" ht="12.75">
      <c r="A30" t="s">
        <v>49</v>
      </c>
      <c s="34" t="s">
        <v>70</v>
      </c>
      <c s="34" t="s">
        <v>3209</v>
      </c>
      <c s="35" t="s">
        <v>5</v>
      </c>
      <c s="6" t="s">
        <v>3210</v>
      </c>
      <c s="36" t="s">
        <v>83</v>
      </c>
      <c s="37">
        <v>0.096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2960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3211</v>
      </c>
    </row>
    <row r="33" spans="1:5" ht="12.75">
      <c r="A33" t="s">
        <v>58</v>
      </c>
      <c r="E33" s="39" t="s">
        <v>1304</v>
      </c>
    </row>
    <row r="34" spans="1:16" ht="25.5">
      <c r="A34" t="s">
        <v>49</v>
      </c>
      <c s="34" t="s">
        <v>73</v>
      </c>
      <c s="34" t="s">
        <v>3212</v>
      </c>
      <c s="35" t="s">
        <v>5</v>
      </c>
      <c s="6" t="s">
        <v>3213</v>
      </c>
      <c s="36" t="s">
        <v>83</v>
      </c>
      <c s="37">
        <v>1.647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2960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3214</v>
      </c>
    </row>
    <row r="37" spans="1:5" ht="12.75">
      <c r="A37" t="s">
        <v>58</v>
      </c>
      <c r="E37" s="39" t="s">
        <v>1304</v>
      </c>
    </row>
    <row r="38" spans="1:13" ht="12.75">
      <c r="A38" t="s">
        <v>46</v>
      </c>
      <c r="C38" s="31" t="s">
        <v>171</v>
      </c>
      <c r="E38" s="33" t="s">
        <v>3215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1197</v>
      </c>
      <c s="34" t="s">
        <v>1271</v>
      </c>
      <c s="35" t="s">
        <v>5</v>
      </c>
      <c s="6" t="s">
        <v>3216</v>
      </c>
      <c s="36" t="s">
        <v>3217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2350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25.5">
      <c r="A41" s="35" t="s">
        <v>56</v>
      </c>
      <c r="E41" s="40" t="s">
        <v>3218</v>
      </c>
    </row>
    <row r="42" spans="1:5" ht="12.75">
      <c r="A42" t="s">
        <v>58</v>
      </c>
      <c r="E42" s="39" t="s">
        <v>3219</v>
      </c>
    </row>
    <row r="43" spans="1:16" ht="12.75">
      <c r="A43" t="s">
        <v>49</v>
      </c>
      <c s="34" t="s">
        <v>1198</v>
      </c>
      <c s="34" t="s">
        <v>1284</v>
      </c>
      <c s="35" t="s">
        <v>5</v>
      </c>
      <c s="6" t="s">
        <v>3220</v>
      </c>
      <c s="36" t="s">
        <v>3217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2350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76.5">
      <c r="A45" s="35" t="s">
        <v>56</v>
      </c>
      <c r="E45" s="40" t="s">
        <v>3221</v>
      </c>
    </row>
    <row r="46" spans="1:5" ht="12.75">
      <c r="A46" t="s">
        <v>58</v>
      </c>
      <c r="E46" s="39" t="s">
        <v>3219</v>
      </c>
    </row>
    <row r="47" spans="1:13" ht="12.75">
      <c r="A47" t="s">
        <v>46</v>
      </c>
      <c r="C47" s="31" t="s">
        <v>64</v>
      </c>
      <c r="E47" s="33" t="s">
        <v>1660</v>
      </c>
      <c r="J47" s="32">
        <f>0</f>
      </c>
      <c s="32">
        <f>0</f>
      </c>
      <c s="32">
        <f>0+L48+L52+L56</f>
      </c>
      <c s="32">
        <f>0+M48+M52+M56</f>
      </c>
    </row>
    <row r="48" spans="1:16" ht="25.5">
      <c r="A48" t="s">
        <v>49</v>
      </c>
      <c s="34" t="s">
        <v>76</v>
      </c>
      <c s="34" t="s">
        <v>3222</v>
      </c>
      <c s="35" t="s">
        <v>5</v>
      </c>
      <c s="6" t="s">
        <v>3223</v>
      </c>
      <c s="36" t="s">
        <v>93</v>
      </c>
      <c s="37">
        <v>2.25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2960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56</v>
      </c>
      <c r="E50" s="40" t="s">
        <v>3224</v>
      </c>
    </row>
    <row r="51" spans="1:5" ht="12.75">
      <c r="A51" t="s">
        <v>58</v>
      </c>
      <c r="E51" s="39" t="s">
        <v>1304</v>
      </c>
    </row>
    <row r="52" spans="1:16" ht="25.5">
      <c r="A52" t="s">
        <v>49</v>
      </c>
      <c s="34" t="s">
        <v>80</v>
      </c>
      <c s="34" t="s">
        <v>3225</v>
      </c>
      <c s="35" t="s">
        <v>5</v>
      </c>
      <c s="6" t="s">
        <v>3226</v>
      </c>
      <c s="36" t="s">
        <v>79</v>
      </c>
      <c s="37">
        <v>1.178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2960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56</v>
      </c>
      <c r="E54" s="40" t="s">
        <v>3227</v>
      </c>
    </row>
    <row r="55" spans="1:5" ht="12.75">
      <c r="A55" t="s">
        <v>58</v>
      </c>
      <c r="E55" s="39" t="s">
        <v>1304</v>
      </c>
    </row>
    <row r="56" spans="1:16" ht="25.5">
      <c r="A56" t="s">
        <v>49</v>
      </c>
      <c s="34" t="s">
        <v>84</v>
      </c>
      <c s="34" t="s">
        <v>3228</v>
      </c>
      <c s="35" t="s">
        <v>5</v>
      </c>
      <c s="6" t="s">
        <v>3229</v>
      </c>
      <c s="36" t="s">
        <v>79</v>
      </c>
      <c s="37">
        <v>1.178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2960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1304</v>
      </c>
    </row>
    <row r="60" spans="1:13" ht="12.75">
      <c r="A60" t="s">
        <v>46</v>
      </c>
      <c r="C60" s="31" t="s">
        <v>242</v>
      </c>
      <c r="E60" s="33" t="s">
        <v>3230</v>
      </c>
      <c r="J60" s="32">
        <f>0</f>
      </c>
      <c s="32">
        <f>0</f>
      </c>
      <c s="32">
        <f>0+L61+L65+L69+L73+L77+L81+L85+L89+L93+L97+L101+L105+L109+L113+L117</f>
      </c>
      <c s="32">
        <f>0+M61+M65+M69+M73+M77+M81+M85+M89+M93+M97+M101+M105+M109+M113+M117</f>
      </c>
    </row>
    <row r="61" spans="1:16" ht="12.75">
      <c r="A61" t="s">
        <v>49</v>
      </c>
      <c s="34" t="s">
        <v>87</v>
      </c>
      <c s="34" t="s">
        <v>3231</v>
      </c>
      <c s="35" t="s">
        <v>5</v>
      </c>
      <c s="6" t="s">
        <v>3232</v>
      </c>
      <c s="36" t="s">
        <v>79</v>
      </c>
      <c s="37">
        <v>8.51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2960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56</v>
      </c>
      <c r="E63" s="40" t="s">
        <v>3233</v>
      </c>
    </row>
    <row r="64" spans="1:5" ht="12.75">
      <c r="A64" t="s">
        <v>58</v>
      </c>
      <c r="E64" s="39" t="s">
        <v>1304</v>
      </c>
    </row>
    <row r="65" spans="1:16" ht="25.5">
      <c r="A65" t="s">
        <v>49</v>
      </c>
      <c s="34" t="s">
        <v>90</v>
      </c>
      <c s="34" t="s">
        <v>3234</v>
      </c>
      <c s="35" t="s">
        <v>5</v>
      </c>
      <c s="6" t="s">
        <v>3235</v>
      </c>
      <c s="36" t="s">
        <v>79</v>
      </c>
      <c s="37">
        <v>1.28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2960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25.5">
      <c r="A67" s="35" t="s">
        <v>56</v>
      </c>
      <c r="E67" s="40" t="s">
        <v>3236</v>
      </c>
    </row>
    <row r="68" spans="1:5" ht="12.75">
      <c r="A68" t="s">
        <v>58</v>
      </c>
      <c r="E68" s="39" t="s">
        <v>1304</v>
      </c>
    </row>
    <row r="69" spans="1:16" ht="25.5">
      <c r="A69" t="s">
        <v>49</v>
      </c>
      <c s="34" t="s">
        <v>94</v>
      </c>
      <c s="34" t="s">
        <v>3129</v>
      </c>
      <c s="35" t="s">
        <v>5</v>
      </c>
      <c s="6" t="s">
        <v>3130</v>
      </c>
      <c s="36" t="s">
        <v>79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2960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3237</v>
      </c>
    </row>
    <row r="72" spans="1:5" ht="12.75">
      <c r="A72" t="s">
        <v>58</v>
      </c>
      <c r="E72" s="39" t="s">
        <v>1304</v>
      </c>
    </row>
    <row r="73" spans="1:16" ht="25.5">
      <c r="A73" t="s">
        <v>49</v>
      </c>
      <c s="34" t="s">
        <v>97</v>
      </c>
      <c s="34" t="s">
        <v>3238</v>
      </c>
      <c s="35" t="s">
        <v>5</v>
      </c>
      <c s="6" t="s">
        <v>3239</v>
      </c>
      <c s="36" t="s">
        <v>79</v>
      </c>
      <c s="37">
        <v>6.65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2960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25.5">
      <c r="A75" s="35" t="s">
        <v>56</v>
      </c>
      <c r="E75" s="40" t="s">
        <v>3240</v>
      </c>
    </row>
    <row r="76" spans="1:5" ht="12.75">
      <c r="A76" t="s">
        <v>58</v>
      </c>
      <c r="E76" s="39" t="s">
        <v>1304</v>
      </c>
    </row>
    <row r="77" spans="1:16" ht="12.75">
      <c r="A77" t="s">
        <v>49</v>
      </c>
      <c s="34" t="s">
        <v>101</v>
      </c>
      <c s="34" t="s">
        <v>3241</v>
      </c>
      <c s="35" t="s">
        <v>5</v>
      </c>
      <c s="6" t="s">
        <v>3242</v>
      </c>
      <c s="36" t="s">
        <v>79</v>
      </c>
      <c s="37">
        <v>7.864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2960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25.5">
      <c r="A79" s="35" t="s">
        <v>56</v>
      </c>
      <c r="E79" s="40" t="s">
        <v>3243</v>
      </c>
    </row>
    <row r="80" spans="1:5" ht="12.75">
      <c r="A80" t="s">
        <v>58</v>
      </c>
      <c r="E80" s="39" t="s">
        <v>1304</v>
      </c>
    </row>
    <row r="81" spans="1:16" ht="25.5">
      <c r="A81" t="s">
        <v>49</v>
      </c>
      <c s="34" t="s">
        <v>104</v>
      </c>
      <c s="34" t="s">
        <v>3244</v>
      </c>
      <c s="35" t="s">
        <v>5</v>
      </c>
      <c s="6" t="s">
        <v>3245</v>
      </c>
      <c s="36" t="s">
        <v>100</v>
      </c>
      <c s="37">
        <v>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2960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3246</v>
      </c>
    </row>
    <row r="84" spans="1:5" ht="12.75">
      <c r="A84" t="s">
        <v>58</v>
      </c>
      <c r="E84" s="39" t="s">
        <v>1304</v>
      </c>
    </row>
    <row r="85" spans="1:16" ht="25.5">
      <c r="A85" t="s">
        <v>49</v>
      </c>
      <c s="34" t="s">
        <v>107</v>
      </c>
      <c s="34" t="s">
        <v>3247</v>
      </c>
      <c s="35" t="s">
        <v>5</v>
      </c>
      <c s="6" t="s">
        <v>3248</v>
      </c>
      <c s="36" t="s">
        <v>79</v>
      </c>
      <c s="37">
        <v>18.65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2960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3249</v>
      </c>
    </row>
    <row r="88" spans="1:5" ht="12.75">
      <c r="A88" t="s">
        <v>58</v>
      </c>
      <c r="E88" s="39" t="s">
        <v>1304</v>
      </c>
    </row>
    <row r="89" spans="1:16" ht="25.5">
      <c r="A89" t="s">
        <v>49</v>
      </c>
      <c s="34" t="s">
        <v>110</v>
      </c>
      <c s="34" t="s">
        <v>3250</v>
      </c>
      <c s="35" t="s">
        <v>5</v>
      </c>
      <c s="6" t="s">
        <v>3251</v>
      </c>
      <c s="36" t="s">
        <v>79</v>
      </c>
      <c s="37">
        <v>583.595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2960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02">
      <c r="A91" s="35" t="s">
        <v>56</v>
      </c>
      <c r="E91" s="40" t="s">
        <v>3252</v>
      </c>
    </row>
    <row r="92" spans="1:5" ht="12.75">
      <c r="A92" t="s">
        <v>58</v>
      </c>
      <c r="E92" s="39" t="s">
        <v>1304</v>
      </c>
    </row>
    <row r="93" spans="1:16" ht="25.5">
      <c r="A93" t="s">
        <v>49</v>
      </c>
      <c s="34" t="s">
        <v>113</v>
      </c>
      <c s="34" t="s">
        <v>3253</v>
      </c>
      <c s="35" t="s">
        <v>5</v>
      </c>
      <c s="6" t="s">
        <v>3254</v>
      </c>
      <c s="36" t="s">
        <v>79</v>
      </c>
      <c s="37">
        <v>583.595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2960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2.75">
      <c r="A96" t="s">
        <v>58</v>
      </c>
      <c r="E96" s="39" t="s">
        <v>1304</v>
      </c>
    </row>
    <row r="97" spans="1:16" ht="25.5">
      <c r="A97" t="s">
        <v>49</v>
      </c>
      <c s="34" t="s">
        <v>116</v>
      </c>
      <c s="34" t="s">
        <v>3255</v>
      </c>
      <c s="35" t="s">
        <v>5</v>
      </c>
      <c s="6" t="s">
        <v>3256</v>
      </c>
      <c s="36" t="s">
        <v>79</v>
      </c>
      <c s="37">
        <v>310.448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2960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3257</v>
      </c>
    </row>
    <row r="100" spans="1:5" ht="12.75">
      <c r="A100" t="s">
        <v>58</v>
      </c>
      <c r="E100" s="39" t="s">
        <v>1304</v>
      </c>
    </row>
    <row r="101" spans="1:16" ht="25.5">
      <c r="A101" t="s">
        <v>49</v>
      </c>
      <c s="34" t="s">
        <v>119</v>
      </c>
      <c s="34" t="s">
        <v>3258</v>
      </c>
      <c s="35" t="s">
        <v>5</v>
      </c>
      <c s="6" t="s">
        <v>3259</v>
      </c>
      <c s="36" t="s">
        <v>100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2960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56</v>
      </c>
      <c r="E103" s="40" t="s">
        <v>3260</v>
      </c>
    </row>
    <row r="104" spans="1:5" ht="12.75">
      <c r="A104" t="s">
        <v>58</v>
      </c>
      <c r="E104" s="39" t="s">
        <v>1304</v>
      </c>
    </row>
    <row r="105" spans="1:16" ht="25.5">
      <c r="A105" t="s">
        <v>49</v>
      </c>
      <c s="34" t="s">
        <v>122</v>
      </c>
      <c s="34" t="s">
        <v>3261</v>
      </c>
      <c s="35" t="s">
        <v>5</v>
      </c>
      <c s="6" t="s">
        <v>3262</v>
      </c>
      <c s="36" t="s">
        <v>79</v>
      </c>
      <c s="37">
        <v>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2960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2.75">
      <c r="A108" t="s">
        <v>58</v>
      </c>
      <c r="E108" s="39" t="s">
        <v>1304</v>
      </c>
    </row>
    <row r="109" spans="1:16" ht="25.5">
      <c r="A109" t="s">
        <v>49</v>
      </c>
      <c s="34" t="s">
        <v>125</v>
      </c>
      <c s="34" t="s">
        <v>3263</v>
      </c>
      <c s="35" t="s">
        <v>5</v>
      </c>
      <c s="6" t="s">
        <v>3264</v>
      </c>
      <c s="36" t="s">
        <v>79</v>
      </c>
      <c s="37">
        <v>156.85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2960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25.5">
      <c r="A111" s="35" t="s">
        <v>56</v>
      </c>
      <c r="E111" s="40" t="s">
        <v>3265</v>
      </c>
    </row>
    <row r="112" spans="1:5" ht="12.75">
      <c r="A112" t="s">
        <v>58</v>
      </c>
      <c r="E112" s="39" t="s">
        <v>1304</v>
      </c>
    </row>
    <row r="113" spans="1:16" ht="25.5">
      <c r="A113" t="s">
        <v>49</v>
      </c>
      <c s="34" t="s">
        <v>128</v>
      </c>
      <c s="34" t="s">
        <v>3266</v>
      </c>
      <c s="35" t="s">
        <v>5</v>
      </c>
      <c s="6" t="s">
        <v>3267</v>
      </c>
      <c s="36" t="s">
        <v>79</v>
      </c>
      <c s="37">
        <v>156.85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2960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.75">
      <c r="A116" t="s">
        <v>58</v>
      </c>
      <c r="E116" s="39" t="s">
        <v>1304</v>
      </c>
    </row>
    <row r="117" spans="1:16" ht="25.5">
      <c r="A117" t="s">
        <v>49</v>
      </c>
      <c s="34" t="s">
        <v>131</v>
      </c>
      <c s="34" t="s">
        <v>3268</v>
      </c>
      <c s="35" t="s">
        <v>5</v>
      </c>
      <c s="6" t="s">
        <v>3269</v>
      </c>
      <c s="36" t="s">
        <v>79</v>
      </c>
      <c s="37">
        <v>96.425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2960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3270</v>
      </c>
    </row>
    <row r="120" spans="1:5" ht="12.75">
      <c r="A120" t="s">
        <v>58</v>
      </c>
      <c r="E120" s="39" t="s">
        <v>1304</v>
      </c>
    </row>
    <row r="121" spans="1:13" ht="12.75">
      <c r="A121" t="s">
        <v>46</v>
      </c>
      <c r="C121" s="31" t="s">
        <v>245</v>
      </c>
      <c r="E121" s="33" t="s">
        <v>3271</v>
      </c>
      <c r="J121" s="32">
        <f>0</f>
      </c>
      <c s="32">
        <f>0</f>
      </c>
      <c s="32">
        <f>0+L122+L126+L130+L134+L138+L142+L146+L150</f>
      </c>
      <c s="32">
        <f>0+M122+M126+M130+M134+M138+M142+M146+M150</f>
      </c>
    </row>
    <row r="122" spans="1:16" ht="12.75">
      <c r="A122" t="s">
        <v>49</v>
      </c>
      <c s="34" t="s">
        <v>135</v>
      </c>
      <c s="34" t="s">
        <v>3272</v>
      </c>
      <c s="35" t="s">
        <v>5</v>
      </c>
      <c s="6" t="s">
        <v>3273</v>
      </c>
      <c s="36" t="s">
        <v>93</v>
      </c>
      <c s="37">
        <v>21.88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2960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25.5">
      <c r="A124" s="35" t="s">
        <v>56</v>
      </c>
      <c r="E124" s="40" t="s">
        <v>3274</v>
      </c>
    </row>
    <row r="125" spans="1:5" ht="12.75">
      <c r="A125" t="s">
        <v>58</v>
      </c>
      <c r="E125" s="39" t="s">
        <v>1304</v>
      </c>
    </row>
    <row r="126" spans="1:16" ht="25.5">
      <c r="A126" t="s">
        <v>49</v>
      </c>
      <c s="34" t="s">
        <v>138</v>
      </c>
      <c s="34" t="s">
        <v>3275</v>
      </c>
      <c s="35" t="s">
        <v>5</v>
      </c>
      <c s="6" t="s">
        <v>3276</v>
      </c>
      <c s="36" t="s">
        <v>79</v>
      </c>
      <c s="37">
        <v>17.04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2960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3277</v>
      </c>
    </row>
    <row r="129" spans="1:5" ht="12.75">
      <c r="A129" t="s">
        <v>58</v>
      </c>
      <c r="E129" s="39" t="s">
        <v>1304</v>
      </c>
    </row>
    <row r="130" spans="1:16" ht="25.5">
      <c r="A130" t="s">
        <v>49</v>
      </c>
      <c s="34" t="s">
        <v>141</v>
      </c>
      <c s="34" t="s">
        <v>3244</v>
      </c>
      <c s="35" t="s">
        <v>5</v>
      </c>
      <c s="6" t="s">
        <v>3245</v>
      </c>
      <c s="36" t="s">
        <v>100</v>
      </c>
      <c s="37">
        <v>7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2960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25.5">
      <c r="A132" s="35" t="s">
        <v>56</v>
      </c>
      <c r="E132" s="40" t="s">
        <v>3278</v>
      </c>
    </row>
    <row r="133" spans="1:5" ht="12.75">
      <c r="A133" t="s">
        <v>58</v>
      </c>
      <c r="E133" s="39" t="s">
        <v>1304</v>
      </c>
    </row>
    <row r="134" spans="1:16" ht="25.5">
      <c r="A134" t="s">
        <v>49</v>
      </c>
      <c s="34" t="s">
        <v>144</v>
      </c>
      <c s="34" t="s">
        <v>3279</v>
      </c>
      <c s="35" t="s">
        <v>5</v>
      </c>
      <c s="6" t="s">
        <v>3280</v>
      </c>
      <c s="36" t="s">
        <v>79</v>
      </c>
      <c s="37">
        <v>2.66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2960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3281</v>
      </c>
    </row>
    <row r="137" spans="1:5" ht="12.75">
      <c r="A137" t="s">
        <v>58</v>
      </c>
      <c r="E137" s="39" t="s">
        <v>1304</v>
      </c>
    </row>
    <row r="138" spans="1:16" ht="25.5">
      <c r="A138" t="s">
        <v>49</v>
      </c>
      <c s="34" t="s">
        <v>147</v>
      </c>
      <c s="34" t="s">
        <v>3282</v>
      </c>
      <c s="35" t="s">
        <v>5</v>
      </c>
      <c s="6" t="s">
        <v>3283</v>
      </c>
      <c s="36" t="s">
        <v>79</v>
      </c>
      <c s="37">
        <v>9.66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2960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3284</v>
      </c>
    </row>
    <row r="141" spans="1:5" ht="12.75">
      <c r="A141" t="s">
        <v>58</v>
      </c>
      <c r="E141" s="39" t="s">
        <v>1304</v>
      </c>
    </row>
    <row r="142" spans="1:16" ht="25.5">
      <c r="A142" t="s">
        <v>49</v>
      </c>
      <c s="34" t="s">
        <v>150</v>
      </c>
      <c s="34" t="s">
        <v>3285</v>
      </c>
      <c s="35" t="s">
        <v>5</v>
      </c>
      <c s="6" t="s">
        <v>3286</v>
      </c>
      <c s="36" t="s">
        <v>79</v>
      </c>
      <c s="37">
        <v>30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2960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3287</v>
      </c>
    </row>
    <row r="145" spans="1:5" ht="12.75">
      <c r="A145" t="s">
        <v>58</v>
      </c>
      <c r="E145" s="39" t="s">
        <v>1304</v>
      </c>
    </row>
    <row r="146" spans="1:16" ht="25.5">
      <c r="A146" t="s">
        <v>49</v>
      </c>
      <c s="34" t="s">
        <v>153</v>
      </c>
      <c s="34" t="s">
        <v>3288</v>
      </c>
      <c s="35" t="s">
        <v>5</v>
      </c>
      <c s="6" t="s">
        <v>3289</v>
      </c>
      <c s="36" t="s">
        <v>79</v>
      </c>
      <c s="37">
        <v>30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2960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1304</v>
      </c>
    </row>
    <row r="150" spans="1:16" ht="25.5">
      <c r="A150" t="s">
        <v>49</v>
      </c>
      <c s="34" t="s">
        <v>156</v>
      </c>
      <c s="34" t="s">
        <v>3290</v>
      </c>
      <c s="35" t="s">
        <v>5</v>
      </c>
      <c s="6" t="s">
        <v>3291</v>
      </c>
      <c s="36" t="s">
        <v>79</v>
      </c>
      <c s="37">
        <v>30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2960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1304</v>
      </c>
    </row>
    <row r="154" spans="1:13" ht="12.75">
      <c r="A154" t="s">
        <v>46</v>
      </c>
      <c r="C154" s="31" t="s">
        <v>248</v>
      </c>
      <c r="E154" s="33" t="s">
        <v>3292</v>
      </c>
      <c r="J154" s="32">
        <f>0</f>
      </c>
      <c s="32">
        <f>0</f>
      </c>
      <c s="32">
        <f>0+L155+L159+L163+L167+L171+L175+L179+L183+L187</f>
      </c>
      <c s="32">
        <f>0+M155+M159+M163+M167+M171+M175+M179+M183+M187</f>
      </c>
    </row>
    <row r="155" spans="1:16" ht="25.5">
      <c r="A155" t="s">
        <v>49</v>
      </c>
      <c s="34" t="s">
        <v>159</v>
      </c>
      <c s="34" t="s">
        <v>3293</v>
      </c>
      <c s="35" t="s">
        <v>5</v>
      </c>
      <c s="6" t="s">
        <v>3294</v>
      </c>
      <c s="36" t="s">
        <v>83</v>
      </c>
      <c s="37">
        <v>2.123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2960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3295</v>
      </c>
    </row>
    <row r="158" spans="1:5" ht="12.75">
      <c r="A158" t="s">
        <v>58</v>
      </c>
      <c r="E158" s="39" t="s">
        <v>1304</v>
      </c>
    </row>
    <row r="159" spans="1:16" ht="12.75">
      <c r="A159" t="s">
        <v>49</v>
      </c>
      <c s="34" t="s">
        <v>162</v>
      </c>
      <c s="34" t="s">
        <v>3076</v>
      </c>
      <c s="35" t="s">
        <v>5</v>
      </c>
      <c s="6" t="s">
        <v>3077</v>
      </c>
      <c s="36" t="s">
        <v>79</v>
      </c>
      <c s="37">
        <v>1.331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2960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3296</v>
      </c>
    </row>
    <row r="162" spans="1:5" ht="12.75">
      <c r="A162" t="s">
        <v>58</v>
      </c>
      <c r="E162" s="39" t="s">
        <v>1304</v>
      </c>
    </row>
    <row r="163" spans="1:16" ht="12.75">
      <c r="A163" t="s">
        <v>49</v>
      </c>
      <c s="34" t="s">
        <v>165</v>
      </c>
      <c s="34" t="s">
        <v>3079</v>
      </c>
      <c s="35" t="s">
        <v>5</v>
      </c>
      <c s="6" t="s">
        <v>3080</v>
      </c>
      <c s="36" t="s">
        <v>79</v>
      </c>
      <c s="37">
        <v>1.331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2960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1304</v>
      </c>
    </row>
    <row r="167" spans="1:16" ht="25.5">
      <c r="A167" t="s">
        <v>49</v>
      </c>
      <c s="34" t="s">
        <v>168</v>
      </c>
      <c s="34" t="s">
        <v>3297</v>
      </c>
      <c s="35" t="s">
        <v>5</v>
      </c>
      <c s="6" t="s">
        <v>3298</v>
      </c>
      <c s="36" t="s">
        <v>83</v>
      </c>
      <c s="37">
        <v>0.971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2960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3299</v>
      </c>
    </row>
    <row r="170" spans="1:5" ht="12.75">
      <c r="A170" t="s">
        <v>58</v>
      </c>
      <c r="E170" s="39" t="s">
        <v>1304</v>
      </c>
    </row>
    <row r="171" spans="1:16" ht="25.5">
      <c r="A171" t="s">
        <v>49</v>
      </c>
      <c s="34" t="s">
        <v>171</v>
      </c>
      <c s="34" t="s">
        <v>3300</v>
      </c>
      <c s="35" t="s">
        <v>5</v>
      </c>
      <c s="6" t="s">
        <v>3301</v>
      </c>
      <c s="36" t="s">
        <v>83</v>
      </c>
      <c s="37">
        <v>0.971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2960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1304</v>
      </c>
    </row>
    <row r="175" spans="1:16" ht="12.75">
      <c r="A175" t="s">
        <v>49</v>
      </c>
      <c s="34" t="s">
        <v>174</v>
      </c>
      <c s="34" t="s">
        <v>3302</v>
      </c>
      <c s="35" t="s">
        <v>5</v>
      </c>
      <c s="6" t="s">
        <v>3303</v>
      </c>
      <c s="36" t="s">
        <v>79</v>
      </c>
      <c s="37">
        <v>32.515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2960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3304</v>
      </c>
    </row>
    <row r="178" spans="1:5" ht="12.75">
      <c r="A178" t="s">
        <v>58</v>
      </c>
      <c r="E178" s="39" t="s">
        <v>1304</v>
      </c>
    </row>
    <row r="179" spans="1:16" ht="25.5">
      <c r="A179" t="s">
        <v>49</v>
      </c>
      <c s="34" t="s">
        <v>177</v>
      </c>
      <c s="34" t="s">
        <v>3305</v>
      </c>
      <c s="35" t="s">
        <v>5</v>
      </c>
      <c s="6" t="s">
        <v>3306</v>
      </c>
      <c s="36" t="s">
        <v>79</v>
      </c>
      <c s="37">
        <v>26.06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2960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3307</v>
      </c>
    </row>
    <row r="182" spans="1:5" ht="12.75">
      <c r="A182" t="s">
        <v>58</v>
      </c>
      <c r="E182" s="39" t="s">
        <v>1304</v>
      </c>
    </row>
    <row r="183" spans="1:16" ht="12.75">
      <c r="A183" t="s">
        <v>49</v>
      </c>
      <c s="34" t="s">
        <v>180</v>
      </c>
      <c s="34" t="s">
        <v>3308</v>
      </c>
      <c s="35" t="s">
        <v>5</v>
      </c>
      <c s="6" t="s">
        <v>3309</v>
      </c>
      <c s="36" t="s">
        <v>79</v>
      </c>
      <c s="37">
        <v>26.06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2960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58</v>
      </c>
      <c r="E186" s="39" t="s">
        <v>1304</v>
      </c>
    </row>
    <row r="187" spans="1:16" ht="25.5">
      <c r="A187" t="s">
        <v>49</v>
      </c>
      <c s="34" t="s">
        <v>183</v>
      </c>
      <c s="34" t="s">
        <v>3310</v>
      </c>
      <c s="35" t="s">
        <v>5</v>
      </c>
      <c s="6" t="s">
        <v>3311</v>
      </c>
      <c s="36" t="s">
        <v>79</v>
      </c>
      <c s="37">
        <v>26.06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2960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1304</v>
      </c>
    </row>
    <row r="191" spans="1:13" ht="12.75">
      <c r="A191" t="s">
        <v>46</v>
      </c>
      <c r="C191" s="31" t="s">
        <v>251</v>
      </c>
      <c r="E191" s="33" t="s">
        <v>3312</v>
      </c>
      <c r="J191" s="32">
        <f>0</f>
      </c>
      <c s="32">
        <f>0</f>
      </c>
      <c s="32">
        <f>0+L192+L196</f>
      </c>
      <c s="32">
        <f>0+M192+M196</f>
      </c>
    </row>
    <row r="192" spans="1:16" ht="25.5">
      <c r="A192" t="s">
        <v>49</v>
      </c>
      <c s="34" t="s">
        <v>186</v>
      </c>
      <c s="34" t="s">
        <v>3313</v>
      </c>
      <c s="35" t="s">
        <v>5</v>
      </c>
      <c s="6" t="s">
        <v>3314</v>
      </c>
      <c s="36" t="s">
        <v>100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2960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56</v>
      </c>
      <c r="E194" s="40" t="s">
        <v>3315</v>
      </c>
    </row>
    <row r="195" spans="1:5" ht="12.75">
      <c r="A195" t="s">
        <v>58</v>
      </c>
      <c r="E195" s="39" t="s">
        <v>1304</v>
      </c>
    </row>
    <row r="196" spans="1:16" ht="12.75">
      <c r="A196" t="s">
        <v>49</v>
      </c>
      <c s="34" t="s">
        <v>190</v>
      </c>
      <c s="34" t="s">
        <v>3316</v>
      </c>
      <c s="35" t="s">
        <v>5</v>
      </c>
      <c s="6" t="s">
        <v>3317</v>
      </c>
      <c s="36" t="s">
        <v>100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2960</v>
      </c>
      <c>
        <f>(M196*21)/100</f>
      </c>
      <c t="s">
        <v>27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56</v>
      </c>
      <c r="E198" s="40" t="s">
        <v>5</v>
      </c>
    </row>
    <row r="199" spans="1:5" ht="12.75">
      <c r="A199" t="s">
        <v>58</v>
      </c>
      <c r="E199" s="39" t="s">
        <v>1304</v>
      </c>
    </row>
    <row r="200" spans="1:13" ht="12.75">
      <c r="A200" t="s">
        <v>46</v>
      </c>
      <c r="C200" s="31" t="s">
        <v>3318</v>
      </c>
      <c r="E200" s="33" t="s">
        <v>3319</v>
      </c>
      <c r="J200" s="32">
        <f>0</f>
      </c>
      <c s="32">
        <f>0</f>
      </c>
      <c s="32">
        <f>0+L201+L205+L209+L213+L217+L221+L225+L229</f>
      </c>
      <c s="32">
        <f>0+M201+M205+M209+M213+M217+M221+M225+M229</f>
      </c>
    </row>
    <row r="201" spans="1:16" ht="25.5">
      <c r="A201" t="s">
        <v>49</v>
      </c>
      <c s="34" t="s">
        <v>326</v>
      </c>
      <c s="34" t="s">
        <v>3320</v>
      </c>
      <c s="35" t="s">
        <v>5</v>
      </c>
      <c s="6" t="s">
        <v>3321</v>
      </c>
      <c s="36" t="s">
        <v>79</v>
      </c>
      <c s="37">
        <v>6.661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2960</v>
      </c>
      <c>
        <f>(M201*21)/100</f>
      </c>
      <c t="s">
        <v>27</v>
      </c>
    </row>
    <row r="202" spans="1:5" ht="12.75">
      <c r="A202" s="35" t="s">
        <v>54</v>
      </c>
      <c r="E202" s="39" t="s">
        <v>5</v>
      </c>
    </row>
    <row r="203" spans="1:5" ht="25.5">
      <c r="A203" s="35" t="s">
        <v>56</v>
      </c>
      <c r="E203" s="40" t="s">
        <v>3322</v>
      </c>
    </row>
    <row r="204" spans="1:5" ht="12.75">
      <c r="A204" t="s">
        <v>58</v>
      </c>
      <c r="E204" s="39" t="s">
        <v>1304</v>
      </c>
    </row>
    <row r="205" spans="1:16" ht="25.5">
      <c r="A205" t="s">
        <v>49</v>
      </c>
      <c s="34" t="s">
        <v>330</v>
      </c>
      <c s="34" t="s">
        <v>3323</v>
      </c>
      <c s="35" t="s">
        <v>5</v>
      </c>
      <c s="6" t="s">
        <v>3324</v>
      </c>
      <c s="36" t="s">
        <v>79</v>
      </c>
      <c s="37">
        <v>37.06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2960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56</v>
      </c>
      <c r="E207" s="40" t="s">
        <v>3325</v>
      </c>
    </row>
    <row r="208" spans="1:5" ht="12.75">
      <c r="A208" t="s">
        <v>58</v>
      </c>
      <c r="E208" s="39" t="s">
        <v>1304</v>
      </c>
    </row>
    <row r="209" spans="1:16" ht="25.5">
      <c r="A209" t="s">
        <v>49</v>
      </c>
      <c s="34" t="s">
        <v>333</v>
      </c>
      <c s="34" t="s">
        <v>3326</v>
      </c>
      <c s="35" t="s">
        <v>5</v>
      </c>
      <c s="6" t="s">
        <v>3327</v>
      </c>
      <c s="36" t="s">
        <v>79</v>
      </c>
      <c s="37">
        <v>43.721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2960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2.75">
      <c r="A211" s="35" t="s">
        <v>56</v>
      </c>
      <c r="E211" s="40" t="s">
        <v>3328</v>
      </c>
    </row>
    <row r="212" spans="1:5" ht="12.75">
      <c r="A212" t="s">
        <v>58</v>
      </c>
      <c r="E212" s="39" t="s">
        <v>1304</v>
      </c>
    </row>
    <row r="213" spans="1:16" ht="25.5">
      <c r="A213" t="s">
        <v>49</v>
      </c>
      <c s="34" t="s">
        <v>336</v>
      </c>
      <c s="34" t="s">
        <v>3329</v>
      </c>
      <c s="35" t="s">
        <v>5</v>
      </c>
      <c s="6" t="s">
        <v>3330</v>
      </c>
      <c s="36" t="s">
        <v>93</v>
      </c>
      <c s="37">
        <v>52.172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2960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12.75">
      <c r="A215" s="35" t="s">
        <v>56</v>
      </c>
      <c r="E215" s="40" t="s">
        <v>3331</v>
      </c>
    </row>
    <row r="216" spans="1:5" ht="12.75">
      <c r="A216" t="s">
        <v>58</v>
      </c>
      <c r="E216" s="39" t="s">
        <v>1304</v>
      </c>
    </row>
    <row r="217" spans="1:16" ht="25.5">
      <c r="A217" t="s">
        <v>49</v>
      </c>
      <c s="34" t="s">
        <v>339</v>
      </c>
      <c s="34" t="s">
        <v>3332</v>
      </c>
      <c s="35" t="s">
        <v>5</v>
      </c>
      <c s="6" t="s">
        <v>3333</v>
      </c>
      <c s="36" t="s">
        <v>79</v>
      </c>
      <c s="37">
        <v>43.721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2960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56</v>
      </c>
      <c r="E219" s="40" t="s">
        <v>5</v>
      </c>
    </row>
    <row r="220" spans="1:5" ht="12.75">
      <c r="A220" t="s">
        <v>58</v>
      </c>
      <c r="E220" s="39" t="s">
        <v>1304</v>
      </c>
    </row>
    <row r="221" spans="1:16" ht="25.5">
      <c r="A221" t="s">
        <v>49</v>
      </c>
      <c s="34" t="s">
        <v>342</v>
      </c>
      <c s="34" t="s">
        <v>3334</v>
      </c>
      <c s="35" t="s">
        <v>5</v>
      </c>
      <c s="6" t="s">
        <v>3335</v>
      </c>
      <c s="36" t="s">
        <v>79</v>
      </c>
      <c s="37">
        <v>43.721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2960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5</v>
      </c>
    </row>
    <row r="224" spans="1:5" ht="12.75">
      <c r="A224" t="s">
        <v>58</v>
      </c>
      <c r="E224" s="39" t="s">
        <v>1304</v>
      </c>
    </row>
    <row r="225" spans="1:16" ht="25.5">
      <c r="A225" t="s">
        <v>49</v>
      </c>
      <c s="34" t="s">
        <v>345</v>
      </c>
      <c s="34" t="s">
        <v>3336</v>
      </c>
      <c s="35" t="s">
        <v>5</v>
      </c>
      <c s="6" t="s">
        <v>3337</v>
      </c>
      <c s="36" t="s">
        <v>52</v>
      </c>
      <c s="37">
        <v>0.589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2960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1304</v>
      </c>
    </row>
    <row r="229" spans="1:16" ht="25.5">
      <c r="A229" t="s">
        <v>49</v>
      </c>
      <c s="34" t="s">
        <v>348</v>
      </c>
      <c s="34" t="s">
        <v>3338</v>
      </c>
      <c s="35" t="s">
        <v>5</v>
      </c>
      <c s="6" t="s">
        <v>3339</v>
      </c>
      <c s="36" t="s">
        <v>52</v>
      </c>
      <c s="37">
        <v>0.589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2960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5</v>
      </c>
    </row>
    <row r="232" spans="1:5" ht="12.75">
      <c r="A232" t="s">
        <v>58</v>
      </c>
      <c r="E232" s="39" t="s">
        <v>1304</v>
      </c>
    </row>
    <row r="233" spans="1:13" ht="12.75">
      <c r="A233" t="s">
        <v>46</v>
      </c>
      <c r="C233" s="31" t="s">
        <v>3340</v>
      </c>
      <c r="E233" s="33" t="s">
        <v>3341</v>
      </c>
      <c r="J233" s="32">
        <f>0</f>
      </c>
      <c s="32">
        <f>0</f>
      </c>
      <c s="32">
        <f>0+L234+L238+L242+L246+L250+L254+L258+L262+L266+L270+L274+L278+L282+L286+L290</f>
      </c>
      <c s="32">
        <f>0+M234+M238+M242+M246+M250+M254+M258+M262+M266+M270+M274+M278+M282+M286+M290</f>
      </c>
    </row>
    <row r="234" spans="1:16" ht="25.5">
      <c r="A234" t="s">
        <v>49</v>
      </c>
      <c s="34" t="s">
        <v>351</v>
      </c>
      <c s="34" t="s">
        <v>3342</v>
      </c>
      <c s="35" t="s">
        <v>5</v>
      </c>
      <c s="6" t="s">
        <v>3343</v>
      </c>
      <c s="36" t="s">
        <v>100</v>
      </c>
      <c s="37">
        <v>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2960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56</v>
      </c>
      <c r="E236" s="40" t="s">
        <v>3344</v>
      </c>
    </row>
    <row r="237" spans="1:5" ht="12.75">
      <c r="A237" t="s">
        <v>58</v>
      </c>
      <c r="E237" s="39" t="s">
        <v>1304</v>
      </c>
    </row>
    <row r="238" spans="1:16" ht="25.5">
      <c r="A238" t="s">
        <v>49</v>
      </c>
      <c s="34" t="s">
        <v>354</v>
      </c>
      <c s="34" t="s">
        <v>3345</v>
      </c>
      <c s="35" t="s">
        <v>5</v>
      </c>
      <c s="6" t="s">
        <v>3346</v>
      </c>
      <c s="36" t="s">
        <v>100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2960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3347</v>
      </c>
    </row>
    <row r="241" spans="1:5" ht="12.75">
      <c r="A241" t="s">
        <v>58</v>
      </c>
      <c r="E241" s="39" t="s">
        <v>1304</v>
      </c>
    </row>
    <row r="242" spans="1:16" ht="25.5">
      <c r="A242" t="s">
        <v>49</v>
      </c>
      <c s="34" t="s">
        <v>358</v>
      </c>
      <c s="34" t="s">
        <v>3348</v>
      </c>
      <c s="35" t="s">
        <v>5</v>
      </c>
      <c s="6" t="s">
        <v>3349</v>
      </c>
      <c s="36" t="s">
        <v>100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2960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3350</v>
      </c>
    </row>
    <row r="245" spans="1:5" ht="12.75">
      <c r="A245" t="s">
        <v>58</v>
      </c>
      <c r="E245" s="39" t="s">
        <v>1304</v>
      </c>
    </row>
    <row r="246" spans="1:16" ht="25.5">
      <c r="A246" t="s">
        <v>49</v>
      </c>
      <c s="34" t="s">
        <v>361</v>
      </c>
      <c s="34" t="s">
        <v>3351</v>
      </c>
      <c s="35" t="s">
        <v>5</v>
      </c>
      <c s="6" t="s">
        <v>3352</v>
      </c>
      <c s="36" t="s">
        <v>100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2960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5</v>
      </c>
    </row>
    <row r="249" spans="1:5" ht="12.75">
      <c r="A249" t="s">
        <v>58</v>
      </c>
      <c r="E249" s="39" t="s">
        <v>1304</v>
      </c>
    </row>
    <row r="250" spans="1:16" ht="25.5">
      <c r="A250" t="s">
        <v>49</v>
      </c>
      <c s="34" t="s">
        <v>569</v>
      </c>
      <c s="34" t="s">
        <v>3353</v>
      </c>
      <c s="35" t="s">
        <v>5</v>
      </c>
      <c s="6" t="s">
        <v>3354</v>
      </c>
      <c s="36" t="s">
        <v>52</v>
      </c>
      <c s="37">
        <v>0.098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2960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3355</v>
      </c>
    </row>
    <row r="253" spans="1:5" ht="12.75">
      <c r="A253" t="s">
        <v>58</v>
      </c>
      <c r="E253" s="39" t="s">
        <v>1304</v>
      </c>
    </row>
    <row r="254" spans="1:16" ht="25.5">
      <c r="A254" t="s">
        <v>49</v>
      </c>
      <c s="34" t="s">
        <v>571</v>
      </c>
      <c s="34" t="s">
        <v>3118</v>
      </c>
      <c s="35" t="s">
        <v>5</v>
      </c>
      <c s="6" t="s">
        <v>3119</v>
      </c>
      <c s="36" t="s">
        <v>52</v>
      </c>
      <c s="37">
        <v>0.098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2960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5</v>
      </c>
    </row>
    <row r="257" spans="1:5" ht="12.75">
      <c r="A257" t="s">
        <v>58</v>
      </c>
      <c r="E257" s="39" t="s">
        <v>1304</v>
      </c>
    </row>
    <row r="258" spans="1:16" ht="25.5">
      <c r="A258" t="s">
        <v>49</v>
      </c>
      <c s="34" t="s">
        <v>574</v>
      </c>
      <c s="34" t="s">
        <v>3121</v>
      </c>
      <c s="35" t="s">
        <v>5</v>
      </c>
      <c s="6" t="s">
        <v>3122</v>
      </c>
      <c s="36" t="s">
        <v>52</v>
      </c>
      <c s="37">
        <v>2.646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2960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56</v>
      </c>
      <c r="E260" s="40" t="s">
        <v>3356</v>
      </c>
    </row>
    <row r="261" spans="1:5" ht="12.75">
      <c r="A261" t="s">
        <v>58</v>
      </c>
      <c r="E261" s="39" t="s">
        <v>1304</v>
      </c>
    </row>
    <row r="262" spans="1:16" ht="25.5">
      <c r="A262" t="s">
        <v>49</v>
      </c>
      <c s="34" t="s">
        <v>665</v>
      </c>
      <c s="34" t="s">
        <v>3160</v>
      </c>
      <c s="35" t="s">
        <v>5</v>
      </c>
      <c s="6" t="s">
        <v>3357</v>
      </c>
      <c s="36" t="s">
        <v>52</v>
      </c>
      <c s="37">
        <v>0.009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2350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3358</v>
      </c>
    </row>
    <row r="265" spans="1:5" ht="12.75">
      <c r="A265" t="s">
        <v>58</v>
      </c>
      <c r="E265" s="39" t="s">
        <v>3359</v>
      </c>
    </row>
    <row r="266" spans="1:16" ht="25.5">
      <c r="A266" t="s">
        <v>49</v>
      </c>
      <c s="34" t="s">
        <v>668</v>
      </c>
      <c s="34" t="s">
        <v>3163</v>
      </c>
      <c s="35" t="s">
        <v>5</v>
      </c>
      <c s="6" t="s">
        <v>3360</v>
      </c>
      <c s="36" t="s">
        <v>52</v>
      </c>
      <c s="37">
        <v>0.089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2350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3361</v>
      </c>
    </row>
    <row r="269" spans="1:5" ht="12.75">
      <c r="A269" t="s">
        <v>58</v>
      </c>
      <c r="E269" s="39" t="s">
        <v>3359</v>
      </c>
    </row>
    <row r="270" spans="1:16" ht="25.5">
      <c r="A270" t="s">
        <v>49</v>
      </c>
      <c s="34" t="s">
        <v>669</v>
      </c>
      <c s="34" t="s">
        <v>3362</v>
      </c>
      <c s="35" t="s">
        <v>5</v>
      </c>
      <c s="6" t="s">
        <v>3363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2960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25.5">
      <c r="A272" s="35" t="s">
        <v>56</v>
      </c>
      <c r="E272" s="40" t="s">
        <v>3364</v>
      </c>
    </row>
    <row r="273" spans="1:5" ht="12.75">
      <c r="A273" t="s">
        <v>58</v>
      </c>
      <c r="E273" s="39" t="s">
        <v>1304</v>
      </c>
    </row>
    <row r="274" spans="1:16" ht="12.75">
      <c r="A274" t="s">
        <v>49</v>
      </c>
      <c s="34" t="s">
        <v>670</v>
      </c>
      <c s="34" t="s">
        <v>3365</v>
      </c>
      <c s="35" t="s">
        <v>5</v>
      </c>
      <c s="6" t="s">
        <v>3366</v>
      </c>
      <c s="36" t="s">
        <v>100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2960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1304</v>
      </c>
    </row>
    <row r="278" spans="1:16" ht="25.5">
      <c r="A278" t="s">
        <v>49</v>
      </c>
      <c s="34" t="s">
        <v>673</v>
      </c>
      <c s="34" t="s">
        <v>3367</v>
      </c>
      <c s="35" t="s">
        <v>5</v>
      </c>
      <c s="6" t="s">
        <v>3368</v>
      </c>
      <c s="36" t="s">
        <v>100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2960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56</v>
      </c>
      <c r="E280" s="40" t="s">
        <v>5</v>
      </c>
    </row>
    <row r="281" spans="1:5" ht="12.75">
      <c r="A281" t="s">
        <v>58</v>
      </c>
      <c r="E281" s="39" t="s">
        <v>1304</v>
      </c>
    </row>
    <row r="282" spans="1:16" ht="12.75">
      <c r="A282" t="s">
        <v>49</v>
      </c>
      <c s="34" t="s">
        <v>676</v>
      </c>
      <c s="34" t="s">
        <v>3369</v>
      </c>
      <c s="35" t="s">
        <v>5</v>
      </c>
      <c s="6" t="s">
        <v>3370</v>
      </c>
      <c s="36" t="s">
        <v>100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2960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5</v>
      </c>
    </row>
    <row r="285" spans="1:5" ht="12.75">
      <c r="A285" t="s">
        <v>58</v>
      </c>
      <c r="E285" s="39" t="s">
        <v>1304</v>
      </c>
    </row>
    <row r="286" spans="1:16" ht="25.5">
      <c r="A286" t="s">
        <v>49</v>
      </c>
      <c s="34" t="s">
        <v>679</v>
      </c>
      <c s="34" t="s">
        <v>3371</v>
      </c>
      <c s="35" t="s">
        <v>5</v>
      </c>
      <c s="6" t="s">
        <v>3372</v>
      </c>
      <c s="36" t="s">
        <v>52</v>
      </c>
      <c s="37">
        <v>0.018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2960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5</v>
      </c>
    </row>
    <row r="289" spans="1:5" ht="12.75">
      <c r="A289" t="s">
        <v>58</v>
      </c>
      <c r="E289" s="39" t="s">
        <v>1304</v>
      </c>
    </row>
    <row r="290" spans="1:16" ht="25.5">
      <c r="A290" t="s">
        <v>49</v>
      </c>
      <c s="34" t="s">
        <v>680</v>
      </c>
      <c s="34" t="s">
        <v>3373</v>
      </c>
      <c s="35" t="s">
        <v>5</v>
      </c>
      <c s="6" t="s">
        <v>3374</v>
      </c>
      <c s="36" t="s">
        <v>52</v>
      </c>
      <c s="37">
        <v>0.018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2960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56</v>
      </c>
      <c r="E292" s="40" t="s">
        <v>5</v>
      </c>
    </row>
    <row r="293" spans="1:5" ht="12.75">
      <c r="A293" t="s">
        <v>58</v>
      </c>
      <c r="E293" s="39" t="s">
        <v>1304</v>
      </c>
    </row>
    <row r="294" spans="1:13" ht="12.75">
      <c r="A294" t="s">
        <v>46</v>
      </c>
      <c r="C294" s="31" t="s">
        <v>3375</v>
      </c>
      <c r="E294" s="33" t="s">
        <v>2547</v>
      </c>
      <c r="J294" s="32">
        <f>0</f>
      </c>
      <c s="32">
        <f>0</f>
      </c>
      <c s="32">
        <f>0+L295+L299+L303+L307+L311+L315+L319+L323+L327+L331+L335+L339+L343+L347+L351+L355+L359+L363+L367+L371</f>
      </c>
      <c s="32">
        <f>0+M295+M299+M303+M307+M311+M315+M319+M323+M327+M331+M335+M339+M343+M347+M351+M355+M359+M363+M367+M371</f>
      </c>
    </row>
    <row r="295" spans="1:16" ht="25.5">
      <c r="A295" t="s">
        <v>49</v>
      </c>
      <c s="34" t="s">
        <v>681</v>
      </c>
      <c s="34" t="s">
        <v>3376</v>
      </c>
      <c s="35" t="s">
        <v>5</v>
      </c>
      <c s="6" t="s">
        <v>3377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2960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3378</v>
      </c>
    </row>
    <row r="298" spans="1:5" ht="12.75">
      <c r="A298" t="s">
        <v>58</v>
      </c>
      <c r="E298" s="39" t="s">
        <v>1304</v>
      </c>
    </row>
    <row r="299" spans="1:16" ht="12.75">
      <c r="A299" t="s">
        <v>49</v>
      </c>
      <c s="34" t="s">
        <v>682</v>
      </c>
      <c s="34" t="s">
        <v>3379</v>
      </c>
      <c s="35" t="s">
        <v>5</v>
      </c>
      <c s="6" t="s">
        <v>3380</v>
      </c>
      <c s="36" t="s">
        <v>79</v>
      </c>
      <c s="37">
        <v>2.66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2960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3381</v>
      </c>
    </row>
    <row r="302" spans="1:5" ht="12.75">
      <c r="A302" t="s">
        <v>58</v>
      </c>
      <c r="E302" s="39" t="s">
        <v>1304</v>
      </c>
    </row>
    <row r="303" spans="1:16" ht="25.5">
      <c r="A303" t="s">
        <v>49</v>
      </c>
      <c s="34" t="s">
        <v>683</v>
      </c>
      <c s="34" t="s">
        <v>3353</v>
      </c>
      <c s="35" t="s">
        <v>5</v>
      </c>
      <c s="6" t="s">
        <v>3354</v>
      </c>
      <c s="36" t="s">
        <v>52</v>
      </c>
      <c s="37">
        <v>0.213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2960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3382</v>
      </c>
    </row>
    <row r="306" spans="1:5" ht="12.75">
      <c r="A306" t="s">
        <v>58</v>
      </c>
      <c r="E306" s="39" t="s">
        <v>1304</v>
      </c>
    </row>
    <row r="307" spans="1:16" ht="25.5">
      <c r="A307" t="s">
        <v>49</v>
      </c>
      <c s="34" t="s">
        <v>684</v>
      </c>
      <c s="34" t="s">
        <v>3118</v>
      </c>
      <c s="35" t="s">
        <v>5</v>
      </c>
      <c s="6" t="s">
        <v>3119</v>
      </c>
      <c s="36" t="s">
        <v>52</v>
      </c>
      <c s="37">
        <v>0.213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2960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3383</v>
      </c>
    </row>
    <row r="310" spans="1:5" ht="12.75">
      <c r="A310" t="s">
        <v>58</v>
      </c>
      <c r="E310" s="39" t="s">
        <v>1304</v>
      </c>
    </row>
    <row r="311" spans="1:16" ht="25.5">
      <c r="A311" t="s">
        <v>49</v>
      </c>
      <c s="34" t="s">
        <v>685</v>
      </c>
      <c s="34" t="s">
        <v>3121</v>
      </c>
      <c s="35" t="s">
        <v>5</v>
      </c>
      <c s="6" t="s">
        <v>3122</v>
      </c>
      <c s="36" t="s">
        <v>52</v>
      </c>
      <c s="37">
        <v>2.426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2960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3384</v>
      </c>
    </row>
    <row r="314" spans="1:5" ht="12.75">
      <c r="A314" t="s">
        <v>58</v>
      </c>
      <c r="E314" s="39" t="s">
        <v>1304</v>
      </c>
    </row>
    <row r="315" spans="1:16" ht="25.5">
      <c r="A315" t="s">
        <v>49</v>
      </c>
      <c s="34" t="s">
        <v>686</v>
      </c>
      <c s="34" t="s">
        <v>3163</v>
      </c>
      <c s="35" t="s">
        <v>5</v>
      </c>
      <c s="6" t="s">
        <v>3360</v>
      </c>
      <c s="36" t="s">
        <v>52</v>
      </c>
      <c s="37">
        <v>0.08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2350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3385</v>
      </c>
    </row>
    <row r="318" spans="1:5" ht="12.75">
      <c r="A318" t="s">
        <v>58</v>
      </c>
      <c r="E318" s="39" t="s">
        <v>3359</v>
      </c>
    </row>
    <row r="319" spans="1:16" ht="12.75">
      <c r="A319" t="s">
        <v>49</v>
      </c>
      <c s="34" t="s">
        <v>688</v>
      </c>
      <c s="34" t="s">
        <v>3090</v>
      </c>
      <c s="35" t="s">
        <v>5</v>
      </c>
      <c s="6" t="s">
        <v>3091</v>
      </c>
      <c s="36" t="s">
        <v>1994</v>
      </c>
      <c s="37">
        <v>99.1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2960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3386</v>
      </c>
    </row>
    <row r="322" spans="1:5" ht="12.75">
      <c r="A322" t="s">
        <v>58</v>
      </c>
      <c r="E322" s="39" t="s">
        <v>1304</v>
      </c>
    </row>
    <row r="323" spans="1:16" ht="12.75">
      <c r="A323" t="s">
        <v>49</v>
      </c>
      <c s="34" t="s">
        <v>689</v>
      </c>
      <c s="34" t="s">
        <v>3096</v>
      </c>
      <c s="35" t="s">
        <v>5</v>
      </c>
      <c s="6" t="s">
        <v>3097</v>
      </c>
      <c s="36" t="s">
        <v>1994</v>
      </c>
      <c s="37">
        <v>109.01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2960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3387</v>
      </c>
    </row>
    <row r="326" spans="1:5" ht="12.75">
      <c r="A326" t="s">
        <v>58</v>
      </c>
      <c r="E326" s="39" t="s">
        <v>1304</v>
      </c>
    </row>
    <row r="327" spans="1:16" ht="12.75">
      <c r="A327" t="s">
        <v>49</v>
      </c>
      <c s="34" t="s">
        <v>690</v>
      </c>
      <c s="34" t="s">
        <v>3388</v>
      </c>
      <c s="35" t="s">
        <v>5</v>
      </c>
      <c s="6" t="s">
        <v>3389</v>
      </c>
      <c s="36" t="s">
        <v>93</v>
      </c>
      <c s="37">
        <v>15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2960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25.5">
      <c r="A329" s="35" t="s">
        <v>56</v>
      </c>
      <c r="E329" s="40" t="s">
        <v>3390</v>
      </c>
    </row>
    <row r="330" spans="1:5" ht="12.75">
      <c r="A330" t="s">
        <v>58</v>
      </c>
      <c r="E330" s="39" t="s">
        <v>1304</v>
      </c>
    </row>
    <row r="331" spans="1:16" ht="12.75">
      <c r="A331" t="s">
        <v>49</v>
      </c>
      <c s="34" t="s">
        <v>691</v>
      </c>
      <c s="34" t="s">
        <v>3391</v>
      </c>
      <c s="35" t="s">
        <v>5</v>
      </c>
      <c s="6" t="s">
        <v>3392</v>
      </c>
      <c s="36" t="s">
        <v>93</v>
      </c>
      <c s="37">
        <v>8.5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2960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3393</v>
      </c>
    </row>
    <row r="334" spans="1:5" ht="12.75">
      <c r="A334" t="s">
        <v>58</v>
      </c>
      <c r="E334" s="39" t="s">
        <v>1304</v>
      </c>
    </row>
    <row r="335" spans="1:16" ht="12.75">
      <c r="A335" t="s">
        <v>49</v>
      </c>
      <c s="34" t="s">
        <v>692</v>
      </c>
      <c s="34" t="s">
        <v>3394</v>
      </c>
      <c s="35" t="s">
        <v>5</v>
      </c>
      <c s="6" t="s">
        <v>3395</v>
      </c>
      <c s="36" t="s">
        <v>100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2960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25.5">
      <c r="A337" s="35" t="s">
        <v>56</v>
      </c>
      <c r="E337" s="40" t="s">
        <v>3396</v>
      </c>
    </row>
    <row r="338" spans="1:5" ht="12.75">
      <c r="A338" t="s">
        <v>58</v>
      </c>
      <c r="E338" s="39" t="s">
        <v>1304</v>
      </c>
    </row>
    <row r="339" spans="1:16" ht="25.5">
      <c r="A339" t="s">
        <v>49</v>
      </c>
      <c s="34" t="s">
        <v>1034</v>
      </c>
      <c s="34" t="s">
        <v>3397</v>
      </c>
      <c s="35" t="s">
        <v>5</v>
      </c>
      <c s="6" t="s">
        <v>3398</v>
      </c>
      <c s="36" t="s">
        <v>100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2960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</v>
      </c>
    </row>
    <row r="342" spans="1:5" ht="12.75">
      <c r="A342" t="s">
        <v>58</v>
      </c>
      <c r="E342" s="39" t="s">
        <v>1304</v>
      </c>
    </row>
    <row r="343" spans="1:16" ht="25.5">
      <c r="A343" t="s">
        <v>49</v>
      </c>
      <c s="34" t="s">
        <v>1037</v>
      </c>
      <c s="34" t="s">
        <v>3399</v>
      </c>
      <c s="35" t="s">
        <v>5</v>
      </c>
      <c s="6" t="s">
        <v>3400</v>
      </c>
      <c s="36" t="s">
        <v>100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2960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25.5">
      <c r="A345" s="35" t="s">
        <v>56</v>
      </c>
      <c r="E345" s="40" t="s">
        <v>3401</v>
      </c>
    </row>
    <row r="346" spans="1:5" ht="12.75">
      <c r="A346" t="s">
        <v>58</v>
      </c>
      <c r="E346" s="39" t="s">
        <v>1304</v>
      </c>
    </row>
    <row r="347" spans="1:16" ht="25.5">
      <c r="A347" t="s">
        <v>49</v>
      </c>
      <c s="34" t="s">
        <v>1040</v>
      </c>
      <c s="34" t="s">
        <v>3402</v>
      </c>
      <c s="35" t="s">
        <v>5</v>
      </c>
      <c s="6" t="s">
        <v>3403</v>
      </c>
      <c s="36" t="s">
        <v>100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2960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</v>
      </c>
    </row>
    <row r="350" spans="1:5" ht="12.75">
      <c r="A350" t="s">
        <v>58</v>
      </c>
      <c r="E350" s="39" t="s">
        <v>1304</v>
      </c>
    </row>
    <row r="351" spans="1:16" ht="25.5">
      <c r="A351" t="s">
        <v>49</v>
      </c>
      <c s="34" t="s">
        <v>1043</v>
      </c>
      <c s="34" t="s">
        <v>3086</v>
      </c>
      <c s="35" t="s">
        <v>5</v>
      </c>
      <c s="6" t="s">
        <v>3087</v>
      </c>
      <c s="36" t="s">
        <v>93</v>
      </c>
      <c s="37">
        <v>3.7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2960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3404</v>
      </c>
    </row>
    <row r="354" spans="1:5" ht="12.75">
      <c r="A354" t="s">
        <v>58</v>
      </c>
      <c r="E354" s="39" t="s">
        <v>1304</v>
      </c>
    </row>
    <row r="355" spans="1:16" ht="12.75">
      <c r="A355" t="s">
        <v>49</v>
      </c>
      <c s="34" t="s">
        <v>1046</v>
      </c>
      <c s="34" t="s">
        <v>1278</v>
      </c>
      <c s="35" t="s">
        <v>5</v>
      </c>
      <c s="6" t="s">
        <v>3089</v>
      </c>
      <c s="36" t="s">
        <v>93</v>
      </c>
      <c s="37">
        <v>3.7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2350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</v>
      </c>
    </row>
    <row r="358" spans="1:5" ht="12.75">
      <c r="A358" t="s">
        <v>58</v>
      </c>
      <c r="E358" s="39" t="s">
        <v>3405</v>
      </c>
    </row>
    <row r="359" spans="1:16" ht="12.75">
      <c r="A359" t="s">
        <v>49</v>
      </c>
      <c s="34" t="s">
        <v>1049</v>
      </c>
      <c s="34" t="s">
        <v>3406</v>
      </c>
      <c s="35" t="s">
        <v>5</v>
      </c>
      <c s="6" t="s">
        <v>3407</v>
      </c>
      <c s="36" t="s">
        <v>93</v>
      </c>
      <c s="37">
        <v>2.25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2960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3408</v>
      </c>
    </row>
    <row r="362" spans="1:5" ht="12.75">
      <c r="A362" t="s">
        <v>58</v>
      </c>
      <c r="E362" s="39" t="s">
        <v>1304</v>
      </c>
    </row>
    <row r="363" spans="1:16" ht="12.75">
      <c r="A363" t="s">
        <v>49</v>
      </c>
      <c s="34" t="s">
        <v>1052</v>
      </c>
      <c s="34" t="s">
        <v>3409</v>
      </c>
      <c s="35" t="s">
        <v>5</v>
      </c>
      <c s="6" t="s">
        <v>3410</v>
      </c>
      <c s="36" t="s">
        <v>93</v>
      </c>
      <c s="37">
        <v>2.25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2960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</v>
      </c>
    </row>
    <row r="366" spans="1:5" ht="12.75">
      <c r="A366" t="s">
        <v>58</v>
      </c>
      <c r="E366" s="39" t="s">
        <v>1304</v>
      </c>
    </row>
    <row r="367" spans="1:16" ht="25.5">
      <c r="A367" t="s">
        <v>49</v>
      </c>
      <c s="34" t="s">
        <v>1055</v>
      </c>
      <c s="34" t="s">
        <v>3411</v>
      </c>
      <c s="35" t="s">
        <v>5</v>
      </c>
      <c s="6" t="s">
        <v>3412</v>
      </c>
      <c s="36" t="s">
        <v>52</v>
      </c>
      <c s="37">
        <v>0.757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2960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</v>
      </c>
    </row>
    <row r="370" spans="1:5" ht="12.75">
      <c r="A370" t="s">
        <v>58</v>
      </c>
      <c r="E370" s="39" t="s">
        <v>1304</v>
      </c>
    </row>
    <row r="371" spans="1:16" ht="25.5">
      <c r="A371" t="s">
        <v>49</v>
      </c>
      <c s="34" t="s">
        <v>1058</v>
      </c>
      <c s="34" t="s">
        <v>3101</v>
      </c>
      <c s="35" t="s">
        <v>5</v>
      </c>
      <c s="6" t="s">
        <v>3102</v>
      </c>
      <c s="36" t="s">
        <v>52</v>
      </c>
      <c s="37">
        <v>0.757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2960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</v>
      </c>
    </row>
    <row r="374" spans="1:5" ht="12.75">
      <c r="A374" t="s">
        <v>58</v>
      </c>
      <c r="E374" s="39" t="s">
        <v>1304</v>
      </c>
    </row>
    <row r="375" spans="1:13" ht="12.75">
      <c r="A375" t="s">
        <v>46</v>
      </c>
      <c r="C375" s="31" t="s">
        <v>3413</v>
      </c>
      <c r="E375" s="33" t="s">
        <v>3414</v>
      </c>
      <c r="J375" s="32">
        <f>0</f>
      </c>
      <c s="32">
        <f>0</f>
      </c>
      <c s="32">
        <f>0+L376+L380+L384+L388+L392+L396+L400+L404+L408+L412+L416+L420+L424</f>
      </c>
      <c s="32">
        <f>0+M376+M380+M384+M388+M392+M396+M400+M404+M408+M412+M416+M420+M424</f>
      </c>
    </row>
    <row r="376" spans="1:16" ht="25.5">
      <c r="A376" t="s">
        <v>49</v>
      </c>
      <c s="34" t="s">
        <v>1059</v>
      </c>
      <c s="34" t="s">
        <v>3415</v>
      </c>
      <c s="35" t="s">
        <v>5</v>
      </c>
      <c s="6" t="s">
        <v>3416</v>
      </c>
      <c s="36" t="s">
        <v>79</v>
      </c>
      <c s="37">
        <v>6.66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2960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3417</v>
      </c>
    </row>
    <row r="379" spans="1:5" ht="12.75">
      <c r="A379" t="s">
        <v>58</v>
      </c>
      <c r="E379" s="39" t="s">
        <v>1304</v>
      </c>
    </row>
    <row r="380" spans="1:16" ht="12.75">
      <c r="A380" t="s">
        <v>49</v>
      </c>
      <c s="34" t="s">
        <v>1062</v>
      </c>
      <c s="34" t="s">
        <v>3418</v>
      </c>
      <c s="35" t="s">
        <v>5</v>
      </c>
      <c s="6" t="s">
        <v>3419</v>
      </c>
      <c s="36" t="s">
        <v>79</v>
      </c>
      <c s="37">
        <v>7.326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2960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3420</v>
      </c>
    </row>
    <row r="383" spans="1:5" ht="12.75">
      <c r="A383" t="s">
        <v>58</v>
      </c>
      <c r="E383" s="39" t="s">
        <v>1304</v>
      </c>
    </row>
    <row r="384" spans="1:16" ht="25.5">
      <c r="A384" t="s">
        <v>49</v>
      </c>
      <c s="34" t="s">
        <v>1066</v>
      </c>
      <c s="34" t="s">
        <v>3421</v>
      </c>
      <c s="35" t="s">
        <v>5</v>
      </c>
      <c s="6" t="s">
        <v>3422</v>
      </c>
      <c s="36" t="s">
        <v>93</v>
      </c>
      <c s="37">
        <v>5.51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2960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3423</v>
      </c>
    </row>
    <row r="387" spans="1:5" ht="12.75">
      <c r="A387" t="s">
        <v>58</v>
      </c>
      <c r="E387" s="39" t="s">
        <v>1304</v>
      </c>
    </row>
    <row r="388" spans="1:16" ht="12.75">
      <c r="A388" t="s">
        <v>49</v>
      </c>
      <c s="34" t="s">
        <v>1069</v>
      </c>
      <c s="34" t="s">
        <v>3424</v>
      </c>
      <c s="35" t="s">
        <v>5</v>
      </c>
      <c s="6" t="s">
        <v>3425</v>
      </c>
      <c s="36" t="s">
        <v>79</v>
      </c>
      <c s="37">
        <v>0.793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2960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12.75">
      <c r="A390" s="35" t="s">
        <v>56</v>
      </c>
      <c r="E390" s="40" t="s">
        <v>3426</v>
      </c>
    </row>
    <row r="391" spans="1:5" ht="12.75">
      <c r="A391" t="s">
        <v>58</v>
      </c>
      <c r="E391" s="39" t="s">
        <v>1304</v>
      </c>
    </row>
    <row r="392" spans="1:16" ht="25.5">
      <c r="A392" t="s">
        <v>49</v>
      </c>
      <c s="34" t="s">
        <v>1072</v>
      </c>
      <c s="34" t="s">
        <v>3427</v>
      </c>
      <c s="35" t="s">
        <v>5</v>
      </c>
      <c s="6" t="s">
        <v>3428</v>
      </c>
      <c s="36" t="s">
        <v>100</v>
      </c>
      <c s="37">
        <v>180.078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2960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25.5">
      <c r="A394" s="35" t="s">
        <v>56</v>
      </c>
      <c r="E394" s="40" t="s">
        <v>3429</v>
      </c>
    </row>
    <row r="395" spans="1:5" ht="12.75">
      <c r="A395" t="s">
        <v>58</v>
      </c>
      <c r="E395" s="39" t="s">
        <v>1304</v>
      </c>
    </row>
    <row r="396" spans="1:16" ht="25.5">
      <c r="A396" t="s">
        <v>49</v>
      </c>
      <c s="34" t="s">
        <v>1077</v>
      </c>
      <c s="34" t="s">
        <v>3430</v>
      </c>
      <c s="35" t="s">
        <v>5</v>
      </c>
      <c s="6" t="s">
        <v>3431</v>
      </c>
      <c s="36" t="s">
        <v>79</v>
      </c>
      <c s="37">
        <v>16.207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2960</v>
      </c>
      <c>
        <f>(M396*21)/100</f>
      </c>
      <c t="s">
        <v>27</v>
      </c>
    </row>
    <row r="397" spans="1:5" ht="12.75">
      <c r="A397" s="35" t="s">
        <v>54</v>
      </c>
      <c r="E397" s="39" t="s">
        <v>5</v>
      </c>
    </row>
    <row r="398" spans="1:5" ht="12.75">
      <c r="A398" s="35" t="s">
        <v>56</v>
      </c>
      <c r="E398" s="40" t="s">
        <v>3432</v>
      </c>
    </row>
    <row r="399" spans="1:5" ht="12.75">
      <c r="A399" t="s">
        <v>58</v>
      </c>
      <c r="E399" s="39" t="s">
        <v>1304</v>
      </c>
    </row>
    <row r="400" spans="1:16" ht="25.5">
      <c r="A400" t="s">
        <v>49</v>
      </c>
      <c s="34" t="s">
        <v>1080</v>
      </c>
      <c s="34" t="s">
        <v>3433</v>
      </c>
      <c s="35" t="s">
        <v>5</v>
      </c>
      <c s="6" t="s">
        <v>3434</v>
      </c>
      <c s="36" t="s">
        <v>79</v>
      </c>
      <c s="37">
        <v>16.207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2960</v>
      </c>
      <c>
        <f>(M400*21)/100</f>
      </c>
      <c t="s">
        <v>27</v>
      </c>
    </row>
    <row r="401" spans="1:5" ht="12.75">
      <c r="A401" s="35" t="s">
        <v>54</v>
      </c>
      <c r="E401" s="39" t="s">
        <v>5</v>
      </c>
    </row>
    <row r="402" spans="1:5" ht="38.25">
      <c r="A402" s="35" t="s">
        <v>56</v>
      </c>
      <c r="E402" s="40" t="s">
        <v>3435</v>
      </c>
    </row>
    <row r="403" spans="1:5" ht="12.75">
      <c r="A403" t="s">
        <v>58</v>
      </c>
      <c r="E403" s="39" t="s">
        <v>1304</v>
      </c>
    </row>
    <row r="404" spans="1:16" ht="12.75">
      <c r="A404" t="s">
        <v>49</v>
      </c>
      <c s="34" t="s">
        <v>1083</v>
      </c>
      <c s="34" t="s">
        <v>3436</v>
      </c>
      <c s="35" t="s">
        <v>5</v>
      </c>
      <c s="6" t="s">
        <v>3437</v>
      </c>
      <c s="36" t="s">
        <v>79</v>
      </c>
      <c s="37">
        <v>16.207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2960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25.5">
      <c r="A406" s="35" t="s">
        <v>56</v>
      </c>
      <c r="E406" s="40" t="s">
        <v>3438</v>
      </c>
    </row>
    <row r="407" spans="1:5" ht="12.75">
      <c r="A407" t="s">
        <v>58</v>
      </c>
      <c r="E407" s="39" t="s">
        <v>1304</v>
      </c>
    </row>
    <row r="408" spans="1:16" ht="12.75">
      <c r="A408" t="s">
        <v>49</v>
      </c>
      <c s="34" t="s">
        <v>1086</v>
      </c>
      <c s="34" t="s">
        <v>3439</v>
      </c>
      <c s="35" t="s">
        <v>5</v>
      </c>
      <c s="6" t="s">
        <v>3440</v>
      </c>
      <c s="36" t="s">
        <v>100</v>
      </c>
      <c s="37">
        <v>90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2960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38.25">
      <c r="A410" s="35" t="s">
        <v>56</v>
      </c>
      <c r="E410" s="40" t="s">
        <v>3441</v>
      </c>
    </row>
    <row r="411" spans="1:5" ht="12.75">
      <c r="A411" t="s">
        <v>58</v>
      </c>
      <c r="E411" s="39" t="s">
        <v>1304</v>
      </c>
    </row>
    <row r="412" spans="1:16" ht="25.5">
      <c r="A412" t="s">
        <v>49</v>
      </c>
      <c s="34" t="s">
        <v>1089</v>
      </c>
      <c s="34" t="s">
        <v>3442</v>
      </c>
      <c s="35" t="s">
        <v>5</v>
      </c>
      <c s="6" t="s">
        <v>3443</v>
      </c>
      <c s="36" t="s">
        <v>79</v>
      </c>
      <c s="37">
        <v>22.867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2960</v>
      </c>
      <c>
        <f>(M412*21)/100</f>
      </c>
      <c t="s">
        <v>27</v>
      </c>
    </row>
    <row r="413" spans="1:5" ht="12.75">
      <c r="A413" s="35" t="s">
        <v>54</v>
      </c>
      <c r="E413" s="39" t="s">
        <v>5</v>
      </c>
    </row>
    <row r="414" spans="1:5" ht="12.75">
      <c r="A414" s="35" t="s">
        <v>56</v>
      </c>
      <c r="E414" s="40" t="s">
        <v>3444</v>
      </c>
    </row>
    <row r="415" spans="1:5" ht="12.75">
      <c r="A415" t="s">
        <v>58</v>
      </c>
      <c r="E415" s="39" t="s">
        <v>1304</v>
      </c>
    </row>
    <row r="416" spans="1:16" ht="12.75">
      <c r="A416" t="s">
        <v>49</v>
      </c>
      <c s="34" t="s">
        <v>1093</v>
      </c>
      <c s="34" t="s">
        <v>3445</v>
      </c>
      <c s="35" t="s">
        <v>5</v>
      </c>
      <c s="6" t="s">
        <v>3446</v>
      </c>
      <c s="36" t="s">
        <v>79</v>
      </c>
      <c s="37">
        <v>16.207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2960</v>
      </c>
      <c>
        <f>(M416*21)/100</f>
      </c>
      <c t="s">
        <v>27</v>
      </c>
    </row>
    <row r="417" spans="1:5" ht="12.75">
      <c r="A417" s="35" t="s">
        <v>54</v>
      </c>
      <c r="E417" s="39" t="s">
        <v>5</v>
      </c>
    </row>
    <row r="418" spans="1:5" ht="12.75">
      <c r="A418" s="35" t="s">
        <v>56</v>
      </c>
      <c r="E418" s="40" t="s">
        <v>3447</v>
      </c>
    </row>
    <row r="419" spans="1:5" ht="12.75">
      <c r="A419" t="s">
        <v>58</v>
      </c>
      <c r="E419" s="39" t="s">
        <v>1304</v>
      </c>
    </row>
    <row r="420" spans="1:16" ht="25.5">
      <c r="A420" t="s">
        <v>49</v>
      </c>
      <c s="34" t="s">
        <v>1094</v>
      </c>
      <c s="34" t="s">
        <v>3448</v>
      </c>
      <c s="35" t="s">
        <v>5</v>
      </c>
      <c s="6" t="s">
        <v>3449</v>
      </c>
      <c s="36" t="s">
        <v>52</v>
      </c>
      <c s="37">
        <v>0.527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2960</v>
      </c>
      <c>
        <f>(M420*21)/100</f>
      </c>
      <c t="s">
        <v>27</v>
      </c>
    </row>
    <row r="421" spans="1:5" ht="12.75">
      <c r="A421" s="35" t="s">
        <v>54</v>
      </c>
      <c r="E421" s="39" t="s">
        <v>5</v>
      </c>
    </row>
    <row r="422" spans="1:5" ht="25.5">
      <c r="A422" s="35" t="s">
        <v>56</v>
      </c>
      <c r="E422" s="40" t="s">
        <v>3450</v>
      </c>
    </row>
    <row r="423" spans="1:5" ht="12.75">
      <c r="A423" t="s">
        <v>58</v>
      </c>
      <c r="E423" s="39" t="s">
        <v>1304</v>
      </c>
    </row>
    <row r="424" spans="1:16" ht="25.5">
      <c r="A424" t="s">
        <v>49</v>
      </c>
      <c s="34" t="s">
        <v>1095</v>
      </c>
      <c s="34" t="s">
        <v>3451</v>
      </c>
      <c s="35" t="s">
        <v>5</v>
      </c>
      <c s="6" t="s">
        <v>3452</v>
      </c>
      <c s="36" t="s">
        <v>52</v>
      </c>
      <c s="37">
        <v>0.527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2960</v>
      </c>
      <c>
        <f>(M424*21)/100</f>
      </c>
      <c t="s">
        <v>27</v>
      </c>
    </row>
    <row r="425" spans="1:5" ht="12.75">
      <c r="A425" s="35" t="s">
        <v>54</v>
      </c>
      <c r="E425" s="39" t="s">
        <v>5</v>
      </c>
    </row>
    <row r="426" spans="1:5" ht="12.75">
      <c r="A426" s="35" t="s">
        <v>56</v>
      </c>
      <c r="E426" s="40" t="s">
        <v>5</v>
      </c>
    </row>
    <row r="427" spans="1:5" ht="12.75">
      <c r="A427" t="s">
        <v>58</v>
      </c>
      <c r="E427" s="39" t="s">
        <v>1304</v>
      </c>
    </row>
    <row r="428" spans="1:13" ht="12.75">
      <c r="A428" t="s">
        <v>46</v>
      </c>
      <c r="C428" s="31" t="s">
        <v>3453</v>
      </c>
      <c r="E428" s="33" t="s">
        <v>3454</v>
      </c>
      <c r="J428" s="32">
        <f>0</f>
      </c>
      <c s="32">
        <f>0</f>
      </c>
      <c s="32">
        <f>0+L429+L433+L437+L441+L445+L449+L453+L457+L461</f>
      </c>
      <c s="32">
        <f>0+M429+M433+M437+M441+M445+M449+M453+M457+M461</f>
      </c>
    </row>
    <row r="429" spans="1:16" ht="25.5">
      <c r="A429" t="s">
        <v>49</v>
      </c>
      <c s="34" t="s">
        <v>1096</v>
      </c>
      <c s="34" t="s">
        <v>3455</v>
      </c>
      <c s="35" t="s">
        <v>5</v>
      </c>
      <c s="6" t="s">
        <v>3456</v>
      </c>
      <c s="36" t="s">
        <v>93</v>
      </c>
      <c s="37">
        <v>4.5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2960</v>
      </c>
      <c>
        <f>(M429*21)/100</f>
      </c>
      <c t="s">
        <v>27</v>
      </c>
    </row>
    <row r="430" spans="1:5" ht="12.75">
      <c r="A430" s="35" t="s">
        <v>54</v>
      </c>
      <c r="E430" s="39" t="s">
        <v>5</v>
      </c>
    </row>
    <row r="431" spans="1:5" ht="25.5">
      <c r="A431" s="35" t="s">
        <v>56</v>
      </c>
      <c r="E431" s="40" t="s">
        <v>3457</v>
      </c>
    </row>
    <row r="432" spans="1:5" ht="12.75">
      <c r="A432" t="s">
        <v>58</v>
      </c>
      <c r="E432" s="39" t="s">
        <v>1304</v>
      </c>
    </row>
    <row r="433" spans="1:16" ht="25.5">
      <c r="A433" t="s">
        <v>49</v>
      </c>
      <c s="34" t="s">
        <v>1097</v>
      </c>
      <c s="34" t="s">
        <v>3458</v>
      </c>
      <c s="35" t="s">
        <v>5</v>
      </c>
      <c s="6" t="s">
        <v>3459</v>
      </c>
      <c s="36" t="s">
        <v>93</v>
      </c>
      <c s="37">
        <v>4.5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2960</v>
      </c>
      <c>
        <f>(M433*21)/100</f>
      </c>
      <c t="s">
        <v>27</v>
      </c>
    </row>
    <row r="434" spans="1:5" ht="12.75">
      <c r="A434" s="35" t="s">
        <v>54</v>
      </c>
      <c r="E434" s="39" t="s">
        <v>5</v>
      </c>
    </row>
    <row r="435" spans="1:5" ht="12.75">
      <c r="A435" s="35" t="s">
        <v>56</v>
      </c>
      <c r="E435" s="40" t="s">
        <v>3460</v>
      </c>
    </row>
    <row r="436" spans="1:5" ht="12.75">
      <c r="A436" t="s">
        <v>58</v>
      </c>
      <c r="E436" s="39" t="s">
        <v>1304</v>
      </c>
    </row>
    <row r="437" spans="1:16" ht="12.75">
      <c r="A437" t="s">
        <v>49</v>
      </c>
      <c s="34" t="s">
        <v>1100</v>
      </c>
      <c s="34" t="s">
        <v>3461</v>
      </c>
      <c s="35" t="s">
        <v>5</v>
      </c>
      <c s="6" t="s">
        <v>3462</v>
      </c>
      <c s="36" t="s">
        <v>79</v>
      </c>
      <c s="37">
        <v>2.475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2960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3463</v>
      </c>
    </row>
    <row r="440" spans="1:5" ht="12.75">
      <c r="A440" t="s">
        <v>58</v>
      </c>
      <c r="E440" s="39" t="s">
        <v>1304</v>
      </c>
    </row>
    <row r="441" spans="1:16" ht="12.75">
      <c r="A441" t="s">
        <v>49</v>
      </c>
      <c s="34" t="s">
        <v>1104</v>
      </c>
      <c s="34" t="s">
        <v>3464</v>
      </c>
      <c s="35" t="s">
        <v>5</v>
      </c>
      <c s="6" t="s">
        <v>3465</v>
      </c>
      <c s="36" t="s">
        <v>93</v>
      </c>
      <c s="37">
        <v>0.018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2960</v>
      </c>
      <c>
        <f>(M441*21)/100</f>
      </c>
      <c t="s">
        <v>27</v>
      </c>
    </row>
    <row r="442" spans="1:5" ht="12.75">
      <c r="A442" s="35" t="s">
        <v>54</v>
      </c>
      <c r="E442" s="39" t="s">
        <v>5</v>
      </c>
    </row>
    <row r="443" spans="1:5" ht="12.75">
      <c r="A443" s="35" t="s">
        <v>56</v>
      </c>
      <c r="E443" s="40" t="s">
        <v>5</v>
      </c>
    </row>
    <row r="444" spans="1:5" ht="12.75">
      <c r="A444" t="s">
        <v>58</v>
      </c>
      <c r="E444" s="39" t="s">
        <v>1304</v>
      </c>
    </row>
    <row r="445" spans="1:16" ht="12.75">
      <c r="A445" t="s">
        <v>49</v>
      </c>
      <c s="34" t="s">
        <v>1107</v>
      </c>
      <c s="34" t="s">
        <v>3466</v>
      </c>
      <c s="35" t="s">
        <v>5</v>
      </c>
      <c s="6" t="s">
        <v>3467</v>
      </c>
      <c s="36" t="s">
        <v>93</v>
      </c>
      <c s="37">
        <v>13.5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2960</v>
      </c>
      <c>
        <f>(M445*21)/100</f>
      </c>
      <c t="s">
        <v>27</v>
      </c>
    </row>
    <row r="446" spans="1:5" ht="12.75">
      <c r="A446" s="35" t="s">
        <v>54</v>
      </c>
      <c r="E446" s="39" t="s">
        <v>5</v>
      </c>
    </row>
    <row r="447" spans="1:5" ht="12.75">
      <c r="A447" s="35" t="s">
        <v>56</v>
      </c>
      <c r="E447" s="40" t="s">
        <v>3468</v>
      </c>
    </row>
    <row r="448" spans="1:5" ht="12.75">
      <c r="A448" t="s">
        <v>58</v>
      </c>
      <c r="E448" s="39" t="s">
        <v>1304</v>
      </c>
    </row>
    <row r="449" spans="1:16" ht="12.75">
      <c r="A449" t="s">
        <v>49</v>
      </c>
      <c s="34" t="s">
        <v>1108</v>
      </c>
      <c s="34" t="s">
        <v>3436</v>
      </c>
      <c s="35" t="s">
        <v>5</v>
      </c>
      <c s="6" t="s">
        <v>3437</v>
      </c>
      <c s="36" t="s">
        <v>79</v>
      </c>
      <c s="37">
        <v>2.25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2960</v>
      </c>
      <c>
        <f>(M449*21)/100</f>
      </c>
      <c t="s">
        <v>27</v>
      </c>
    </row>
    <row r="450" spans="1:5" ht="12.75">
      <c r="A450" s="35" t="s">
        <v>54</v>
      </c>
      <c r="E450" s="39" t="s">
        <v>5</v>
      </c>
    </row>
    <row r="451" spans="1:5" ht="12.75">
      <c r="A451" s="35" t="s">
        <v>56</v>
      </c>
      <c r="E451" s="40" t="s">
        <v>3469</v>
      </c>
    </row>
    <row r="452" spans="1:5" ht="12.75">
      <c r="A452" t="s">
        <v>58</v>
      </c>
      <c r="E452" s="39" t="s">
        <v>1304</v>
      </c>
    </row>
    <row r="453" spans="1:16" ht="25.5">
      <c r="A453" t="s">
        <v>49</v>
      </c>
      <c s="34" t="s">
        <v>1111</v>
      </c>
      <c s="34" t="s">
        <v>3442</v>
      </c>
      <c s="35" t="s">
        <v>5</v>
      </c>
      <c s="6" t="s">
        <v>3443</v>
      </c>
      <c s="36" t="s">
        <v>79</v>
      </c>
      <c s="37">
        <v>2.25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2960</v>
      </c>
      <c>
        <f>(M453*21)/100</f>
      </c>
      <c t="s">
        <v>27</v>
      </c>
    </row>
    <row r="454" spans="1:5" ht="12.75">
      <c r="A454" s="35" t="s">
        <v>54</v>
      </c>
      <c r="E454" s="39" t="s">
        <v>5</v>
      </c>
    </row>
    <row r="455" spans="1:5" ht="12.75">
      <c r="A455" s="35" t="s">
        <v>56</v>
      </c>
      <c r="E455" s="40" t="s">
        <v>3470</v>
      </c>
    </row>
    <row r="456" spans="1:5" ht="12.75">
      <c r="A456" t="s">
        <v>58</v>
      </c>
      <c r="E456" s="39" t="s">
        <v>1304</v>
      </c>
    </row>
    <row r="457" spans="1:16" ht="25.5">
      <c r="A457" t="s">
        <v>49</v>
      </c>
      <c s="34" t="s">
        <v>1112</v>
      </c>
      <c s="34" t="s">
        <v>3471</v>
      </c>
      <c s="35" t="s">
        <v>5</v>
      </c>
      <c s="6" t="s">
        <v>3472</v>
      </c>
      <c s="36" t="s">
        <v>52</v>
      </c>
      <c s="37">
        <v>0.225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2960</v>
      </c>
      <c>
        <f>(M457*21)/100</f>
      </c>
      <c t="s">
        <v>27</v>
      </c>
    </row>
    <row r="458" spans="1:5" ht="12.75">
      <c r="A458" s="35" t="s">
        <v>54</v>
      </c>
      <c r="E458" s="39" t="s">
        <v>5</v>
      </c>
    </row>
    <row r="459" spans="1:5" ht="12.75">
      <c r="A459" s="35" t="s">
        <v>56</v>
      </c>
      <c r="E459" s="40" t="s">
        <v>5</v>
      </c>
    </row>
    <row r="460" spans="1:5" ht="12.75">
      <c r="A460" t="s">
        <v>58</v>
      </c>
      <c r="E460" s="39" t="s">
        <v>1304</v>
      </c>
    </row>
    <row r="461" spans="1:16" ht="25.5">
      <c r="A461" t="s">
        <v>49</v>
      </c>
      <c s="34" t="s">
        <v>1115</v>
      </c>
      <c s="34" t="s">
        <v>3473</v>
      </c>
      <c s="35" t="s">
        <v>5</v>
      </c>
      <c s="6" t="s">
        <v>3474</v>
      </c>
      <c s="36" t="s">
        <v>52</v>
      </c>
      <c s="37">
        <v>0.225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2960</v>
      </c>
      <c>
        <f>(M461*21)/100</f>
      </c>
      <c t="s">
        <v>27</v>
      </c>
    </row>
    <row r="462" spans="1:5" ht="12.75">
      <c r="A462" s="35" t="s">
        <v>54</v>
      </c>
      <c r="E462" s="39" t="s">
        <v>5</v>
      </c>
    </row>
    <row r="463" spans="1:5" ht="12.75">
      <c r="A463" s="35" t="s">
        <v>56</v>
      </c>
      <c r="E463" s="40" t="s">
        <v>3475</v>
      </c>
    </row>
    <row r="464" spans="1:5" ht="12.75">
      <c r="A464" t="s">
        <v>58</v>
      </c>
      <c r="E464" s="39" t="s">
        <v>1304</v>
      </c>
    </row>
    <row r="465" spans="1:13" ht="12.75">
      <c r="A465" t="s">
        <v>46</v>
      </c>
      <c r="C465" s="31" t="s">
        <v>3476</v>
      </c>
      <c r="E465" s="33" t="s">
        <v>3477</v>
      </c>
      <c r="J465" s="32">
        <f>0</f>
      </c>
      <c s="32">
        <f>0</f>
      </c>
      <c s="32">
        <f>0+L466+L470+L474+L478+L482+L486</f>
      </c>
      <c s="32">
        <f>0+M466+M470+M474+M478+M482+M486</f>
      </c>
    </row>
    <row r="466" spans="1:16" ht="12.75">
      <c r="A466" t="s">
        <v>49</v>
      </c>
      <c s="34" t="s">
        <v>1118</v>
      </c>
      <c s="34" t="s">
        <v>3478</v>
      </c>
      <c s="35" t="s">
        <v>5</v>
      </c>
      <c s="6" t="s">
        <v>3479</v>
      </c>
      <c s="36" t="s">
        <v>79</v>
      </c>
      <c s="37">
        <v>24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2960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56</v>
      </c>
      <c r="E468" s="40" t="s">
        <v>3480</v>
      </c>
    </row>
    <row r="469" spans="1:5" ht="12.75">
      <c r="A469" t="s">
        <v>58</v>
      </c>
      <c r="E469" s="39" t="s">
        <v>1304</v>
      </c>
    </row>
    <row r="470" spans="1:16" ht="12.75">
      <c r="A470" t="s">
        <v>49</v>
      </c>
      <c s="34" t="s">
        <v>1121</v>
      </c>
      <c s="34" t="s">
        <v>3481</v>
      </c>
      <c s="35" t="s">
        <v>5</v>
      </c>
      <c s="6" t="s">
        <v>3482</v>
      </c>
      <c s="36" t="s">
        <v>93</v>
      </c>
      <c s="37">
        <v>28.8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2960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56</v>
      </c>
      <c r="E472" s="40" t="s">
        <v>3483</v>
      </c>
    </row>
    <row r="473" spans="1:5" ht="12.75">
      <c r="A473" t="s">
        <v>58</v>
      </c>
      <c r="E473" s="39" t="s">
        <v>1304</v>
      </c>
    </row>
    <row r="474" spans="1:16" ht="25.5">
      <c r="A474" t="s">
        <v>49</v>
      </c>
      <c s="34" t="s">
        <v>1124</v>
      </c>
      <c s="34" t="s">
        <v>3353</v>
      </c>
      <c s="35" t="s">
        <v>5</v>
      </c>
      <c s="6" t="s">
        <v>3354</v>
      </c>
      <c s="36" t="s">
        <v>52</v>
      </c>
      <c s="37">
        <v>0.081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2960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56</v>
      </c>
      <c r="E476" s="40" t="s">
        <v>3484</v>
      </c>
    </row>
    <row r="477" spans="1:5" ht="12.75">
      <c r="A477" t="s">
        <v>58</v>
      </c>
      <c r="E477" s="39" t="s">
        <v>1304</v>
      </c>
    </row>
    <row r="478" spans="1:16" ht="25.5">
      <c r="A478" t="s">
        <v>49</v>
      </c>
      <c s="34" t="s">
        <v>1127</v>
      </c>
      <c s="34" t="s">
        <v>3118</v>
      </c>
      <c s="35" t="s">
        <v>5</v>
      </c>
      <c s="6" t="s">
        <v>3119</v>
      </c>
      <c s="36" t="s">
        <v>52</v>
      </c>
      <c s="37">
        <v>0.081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2960</v>
      </c>
      <c>
        <f>(M478*21)/100</f>
      </c>
      <c t="s">
        <v>27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56</v>
      </c>
      <c r="E480" s="40" t="s">
        <v>5</v>
      </c>
    </row>
    <row r="481" spans="1:5" ht="12.75">
      <c r="A481" t="s">
        <v>58</v>
      </c>
      <c r="E481" s="39" t="s">
        <v>1304</v>
      </c>
    </row>
    <row r="482" spans="1:16" ht="25.5">
      <c r="A482" t="s">
        <v>49</v>
      </c>
      <c s="34" t="s">
        <v>1130</v>
      </c>
      <c s="34" t="s">
        <v>3121</v>
      </c>
      <c s="35" t="s">
        <v>5</v>
      </c>
      <c s="6" t="s">
        <v>3122</v>
      </c>
      <c s="36" t="s">
        <v>52</v>
      </c>
      <c s="37">
        <v>2.754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2960</v>
      </c>
      <c>
        <f>(M482*21)/100</f>
      </c>
      <c t="s">
        <v>27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56</v>
      </c>
      <c r="E484" s="40" t="s">
        <v>3485</v>
      </c>
    </row>
    <row r="485" spans="1:5" ht="12.75">
      <c r="A485" t="s">
        <v>58</v>
      </c>
      <c r="E485" s="39" t="s">
        <v>1304</v>
      </c>
    </row>
    <row r="486" spans="1:16" ht="38.25">
      <c r="A486" t="s">
        <v>49</v>
      </c>
      <c s="34" t="s">
        <v>1133</v>
      </c>
      <c s="34" t="s">
        <v>3486</v>
      </c>
      <c s="35" t="s">
        <v>5</v>
      </c>
      <c s="6" t="s">
        <v>3487</v>
      </c>
      <c s="36" t="s">
        <v>52</v>
      </c>
      <c s="37">
        <v>0.081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2350</v>
      </c>
      <c>
        <f>(M486*21)/100</f>
      </c>
      <c t="s">
        <v>27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56</v>
      </c>
      <c r="E488" s="40" t="s">
        <v>5</v>
      </c>
    </row>
    <row r="489" spans="1:5" ht="12.75">
      <c r="A489" t="s">
        <v>58</v>
      </c>
      <c r="E489" s="39" t="s">
        <v>3359</v>
      </c>
    </row>
    <row r="490" spans="1:13" ht="12.75">
      <c r="A490" t="s">
        <v>46</v>
      </c>
      <c r="C490" s="31" t="s">
        <v>3488</v>
      </c>
      <c r="E490" s="33" t="s">
        <v>2636</v>
      </c>
      <c r="J490" s="32">
        <f>0</f>
      </c>
      <c s="32">
        <f>0</f>
      </c>
      <c s="32">
        <f>0+L491+L495+L499+L503+L507+L511+L515</f>
      </c>
      <c s="32">
        <f>0+M491+M495+M499+M503+M507+M511+M515</f>
      </c>
    </row>
    <row r="491" spans="1:16" ht="12.75">
      <c r="A491" t="s">
        <v>49</v>
      </c>
      <c s="34" t="s">
        <v>1135</v>
      </c>
      <c s="34" t="s">
        <v>3489</v>
      </c>
      <c s="35" t="s">
        <v>5</v>
      </c>
      <c s="6" t="s">
        <v>3490</v>
      </c>
      <c s="36" t="s">
        <v>79</v>
      </c>
      <c s="37">
        <v>1.8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2960</v>
      </c>
      <c>
        <f>(M491*21)/100</f>
      </c>
      <c t="s">
        <v>27</v>
      </c>
    </row>
    <row r="492" spans="1:5" ht="12.75">
      <c r="A492" s="35" t="s">
        <v>54</v>
      </c>
      <c r="E492" s="39" t="s">
        <v>5</v>
      </c>
    </row>
    <row r="493" spans="1:5" ht="38.25">
      <c r="A493" s="35" t="s">
        <v>56</v>
      </c>
      <c r="E493" s="40" t="s">
        <v>3491</v>
      </c>
    </row>
    <row r="494" spans="1:5" ht="12.75">
      <c r="A494" t="s">
        <v>58</v>
      </c>
      <c r="E494" s="39" t="s">
        <v>1304</v>
      </c>
    </row>
    <row r="495" spans="1:16" ht="25.5">
      <c r="A495" t="s">
        <v>49</v>
      </c>
      <c s="34" t="s">
        <v>1138</v>
      </c>
      <c s="34" t="s">
        <v>3492</v>
      </c>
      <c s="35" t="s">
        <v>5</v>
      </c>
      <c s="6" t="s">
        <v>3493</v>
      </c>
      <c s="36" t="s">
        <v>79</v>
      </c>
      <c s="37">
        <v>1.8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2960</v>
      </c>
      <c>
        <f>(M495*21)/100</f>
      </c>
      <c t="s">
        <v>27</v>
      </c>
    </row>
    <row r="496" spans="1:5" ht="12.75">
      <c r="A496" s="35" t="s">
        <v>54</v>
      </c>
      <c r="E496" s="39" t="s">
        <v>5</v>
      </c>
    </row>
    <row r="497" spans="1:5" ht="12.75">
      <c r="A497" s="35" t="s">
        <v>56</v>
      </c>
      <c r="E497" s="40" t="s">
        <v>3494</v>
      </c>
    </row>
    <row r="498" spans="1:5" ht="12.75">
      <c r="A498" t="s">
        <v>58</v>
      </c>
      <c r="E498" s="39" t="s">
        <v>1304</v>
      </c>
    </row>
    <row r="499" spans="1:16" ht="25.5">
      <c r="A499" t="s">
        <v>49</v>
      </c>
      <c s="34" t="s">
        <v>1141</v>
      </c>
      <c s="34" t="s">
        <v>3105</v>
      </c>
      <c s="35" t="s">
        <v>5</v>
      </c>
      <c s="6" t="s">
        <v>3106</v>
      </c>
      <c s="36" t="s">
        <v>79</v>
      </c>
      <c s="37">
        <v>24.476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2960</v>
      </c>
      <c>
        <f>(M499*21)/100</f>
      </c>
      <c t="s">
        <v>27</v>
      </c>
    </row>
    <row r="500" spans="1:5" ht="12.75">
      <c r="A500" s="35" t="s">
        <v>54</v>
      </c>
      <c r="E500" s="39" t="s">
        <v>5</v>
      </c>
    </row>
    <row r="501" spans="1:5" ht="38.25">
      <c r="A501" s="35" t="s">
        <v>56</v>
      </c>
      <c r="E501" s="40" t="s">
        <v>3495</v>
      </c>
    </row>
    <row r="502" spans="1:5" ht="12.75">
      <c r="A502" t="s">
        <v>58</v>
      </c>
      <c r="E502" s="39" t="s">
        <v>1304</v>
      </c>
    </row>
    <row r="503" spans="1:16" ht="12.75">
      <c r="A503" t="s">
        <v>49</v>
      </c>
      <c s="34" t="s">
        <v>1144</v>
      </c>
      <c s="34" t="s">
        <v>3108</v>
      </c>
      <c s="35" t="s">
        <v>5</v>
      </c>
      <c s="6" t="s">
        <v>3109</v>
      </c>
      <c s="36" t="s">
        <v>79</v>
      </c>
      <c s="37">
        <v>24.476</v>
      </c>
      <c s="36">
        <v>0</v>
      </c>
      <c s="36">
        <f>ROUND(G503*H503,6)</f>
      </c>
      <c r="L503" s="38">
        <v>0</v>
      </c>
      <c s="32">
        <f>ROUND(ROUND(L503,2)*ROUND(G503,3),2)</f>
      </c>
      <c s="36" t="s">
        <v>2960</v>
      </c>
      <c>
        <f>(M503*21)/100</f>
      </c>
      <c t="s">
        <v>27</v>
      </c>
    </row>
    <row r="504" spans="1:5" ht="12.75">
      <c r="A504" s="35" t="s">
        <v>54</v>
      </c>
      <c r="E504" s="39" t="s">
        <v>5</v>
      </c>
    </row>
    <row r="505" spans="1:5" ht="12.75">
      <c r="A505" s="35" t="s">
        <v>56</v>
      </c>
      <c r="E505" s="40" t="s">
        <v>3496</v>
      </c>
    </row>
    <row r="506" spans="1:5" ht="12.75">
      <c r="A506" t="s">
        <v>58</v>
      </c>
      <c r="E506" s="39" t="s">
        <v>1304</v>
      </c>
    </row>
    <row r="507" spans="1:16" ht="12.75">
      <c r="A507" t="s">
        <v>49</v>
      </c>
      <c s="34" t="s">
        <v>1147</v>
      </c>
      <c s="34" t="s">
        <v>3110</v>
      </c>
      <c s="35" t="s">
        <v>5</v>
      </c>
      <c s="6" t="s">
        <v>3111</v>
      </c>
      <c s="36" t="s">
        <v>79</v>
      </c>
      <c s="37">
        <v>24.275</v>
      </c>
      <c s="36">
        <v>0</v>
      </c>
      <c s="36">
        <f>ROUND(G507*H507,6)</f>
      </c>
      <c r="L507" s="38">
        <v>0</v>
      </c>
      <c s="32">
        <f>ROUND(ROUND(L507,2)*ROUND(G507,3),2)</f>
      </c>
      <c s="36" t="s">
        <v>2960</v>
      </c>
      <c>
        <f>(M507*21)/100</f>
      </c>
      <c t="s">
        <v>27</v>
      </c>
    </row>
    <row r="508" spans="1:5" ht="12.75">
      <c r="A508" s="35" t="s">
        <v>54</v>
      </c>
      <c r="E508" s="39" t="s">
        <v>5</v>
      </c>
    </row>
    <row r="509" spans="1:5" ht="12.75">
      <c r="A509" s="35" t="s">
        <v>56</v>
      </c>
      <c r="E509" s="40" t="s">
        <v>5</v>
      </c>
    </row>
    <row r="510" spans="1:5" ht="12.75">
      <c r="A510" t="s">
        <v>58</v>
      </c>
      <c r="E510" s="39" t="s">
        <v>1304</v>
      </c>
    </row>
    <row r="511" spans="1:16" ht="12.75">
      <c r="A511" t="s">
        <v>49</v>
      </c>
      <c s="34" t="s">
        <v>1150</v>
      </c>
      <c s="34" t="s">
        <v>3497</v>
      </c>
      <c s="35" t="s">
        <v>5</v>
      </c>
      <c s="6" t="s">
        <v>3498</v>
      </c>
      <c s="36" t="s">
        <v>79</v>
      </c>
      <c s="37">
        <v>3.152</v>
      </c>
      <c s="36">
        <v>0</v>
      </c>
      <c s="36">
        <f>ROUND(G511*H511,6)</f>
      </c>
      <c r="L511" s="38">
        <v>0</v>
      </c>
      <c s="32">
        <f>ROUND(ROUND(L511,2)*ROUND(G511,3),2)</f>
      </c>
      <c s="36" t="s">
        <v>2960</v>
      </c>
      <c>
        <f>(M511*21)/100</f>
      </c>
      <c t="s">
        <v>27</v>
      </c>
    </row>
    <row r="512" spans="1:5" ht="12.75">
      <c r="A512" s="35" t="s">
        <v>54</v>
      </c>
      <c r="E512" s="39" t="s">
        <v>5</v>
      </c>
    </row>
    <row r="513" spans="1:5" ht="12.75">
      <c r="A513" s="35" t="s">
        <v>56</v>
      </c>
      <c r="E513" s="40" t="s">
        <v>3499</v>
      </c>
    </row>
    <row r="514" spans="1:5" ht="12.75">
      <c r="A514" t="s">
        <v>58</v>
      </c>
      <c r="E514" s="39" t="s">
        <v>1304</v>
      </c>
    </row>
    <row r="515" spans="1:16" ht="12.75">
      <c r="A515" t="s">
        <v>49</v>
      </c>
      <c s="34" t="s">
        <v>1153</v>
      </c>
      <c s="34" t="s">
        <v>3500</v>
      </c>
      <c s="35" t="s">
        <v>5</v>
      </c>
      <c s="6" t="s">
        <v>3501</v>
      </c>
      <c s="36" t="s">
        <v>79</v>
      </c>
      <c s="37">
        <v>3.152</v>
      </c>
      <c s="36">
        <v>0</v>
      </c>
      <c s="36">
        <f>ROUND(G515*H515,6)</f>
      </c>
      <c r="L515" s="38">
        <v>0</v>
      </c>
      <c s="32">
        <f>ROUND(ROUND(L515,2)*ROUND(G515,3),2)</f>
      </c>
      <c s="36" t="s">
        <v>2960</v>
      </c>
      <c>
        <f>(M515*21)/100</f>
      </c>
      <c t="s">
        <v>27</v>
      </c>
    </row>
    <row r="516" spans="1:5" ht="12.75">
      <c r="A516" s="35" t="s">
        <v>54</v>
      </c>
      <c r="E516" s="39" t="s">
        <v>5</v>
      </c>
    </row>
    <row r="517" spans="1:5" ht="38.25">
      <c r="A517" s="35" t="s">
        <v>56</v>
      </c>
      <c r="E517" s="40" t="s">
        <v>3502</v>
      </c>
    </row>
    <row r="518" spans="1:5" ht="12.75">
      <c r="A518" t="s">
        <v>58</v>
      </c>
      <c r="E518" s="39" t="s">
        <v>1304</v>
      </c>
    </row>
    <row r="519" spans="1:13" ht="12.75">
      <c r="A519" t="s">
        <v>46</v>
      </c>
      <c r="C519" s="31" t="s">
        <v>3503</v>
      </c>
      <c r="E519" s="33" t="s">
        <v>3504</v>
      </c>
      <c r="J519" s="32">
        <f>0</f>
      </c>
      <c s="32">
        <f>0</f>
      </c>
      <c s="32">
        <f>0+L520+L524+L528+L532+L536+L540+L544+L548+L552+L556+L560+L564</f>
      </c>
      <c s="32">
        <f>0+M520+M524+M528+M532+M536+M540+M544+M548+M552+M556+M560+M564</f>
      </c>
    </row>
    <row r="520" spans="1:16" ht="12.75">
      <c r="A520" t="s">
        <v>49</v>
      </c>
      <c s="34" t="s">
        <v>1156</v>
      </c>
      <c s="34" t="s">
        <v>3505</v>
      </c>
      <c s="35" t="s">
        <v>5</v>
      </c>
      <c s="6" t="s">
        <v>3506</v>
      </c>
      <c s="36" t="s">
        <v>79</v>
      </c>
      <c s="37">
        <v>6.65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2960</v>
      </c>
      <c>
        <f>(M520*21)/100</f>
      </c>
      <c t="s">
        <v>27</v>
      </c>
    </row>
    <row r="521" spans="1:5" ht="12.75">
      <c r="A521" s="35" t="s">
        <v>54</v>
      </c>
      <c r="E521" s="39" t="s">
        <v>5</v>
      </c>
    </row>
    <row r="522" spans="1:5" ht="25.5">
      <c r="A522" s="35" t="s">
        <v>56</v>
      </c>
      <c r="E522" s="40" t="s">
        <v>3507</v>
      </c>
    </row>
    <row r="523" spans="1:5" ht="12.75">
      <c r="A523" t="s">
        <v>58</v>
      </c>
      <c r="E523" s="39" t="s">
        <v>1304</v>
      </c>
    </row>
    <row r="524" spans="1:16" ht="25.5">
      <c r="A524" t="s">
        <v>49</v>
      </c>
      <c s="34" t="s">
        <v>1159</v>
      </c>
      <c s="34" t="s">
        <v>2574</v>
      </c>
      <c s="35" t="s">
        <v>5</v>
      </c>
      <c s="6" t="s">
        <v>2575</v>
      </c>
      <c s="36" t="s">
        <v>79</v>
      </c>
      <c s="37">
        <v>207.302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2960</v>
      </c>
      <c>
        <f>(M524*21)/100</f>
      </c>
      <c t="s">
        <v>27</v>
      </c>
    </row>
    <row r="525" spans="1:5" ht="12.75">
      <c r="A525" s="35" t="s">
        <v>54</v>
      </c>
      <c r="E525" s="39" t="s">
        <v>5</v>
      </c>
    </row>
    <row r="526" spans="1:5" ht="51">
      <c r="A526" s="35" t="s">
        <v>56</v>
      </c>
      <c r="E526" s="40" t="s">
        <v>3508</v>
      </c>
    </row>
    <row r="527" spans="1:5" ht="12.75">
      <c r="A527" t="s">
        <v>58</v>
      </c>
      <c r="E527" s="39" t="s">
        <v>1304</v>
      </c>
    </row>
    <row r="528" spans="1:16" ht="25.5">
      <c r="A528" t="s">
        <v>49</v>
      </c>
      <c s="34" t="s">
        <v>1162</v>
      </c>
      <c s="34" t="s">
        <v>3509</v>
      </c>
      <c s="35" t="s">
        <v>5</v>
      </c>
      <c s="6" t="s">
        <v>3510</v>
      </c>
      <c s="36" t="s">
        <v>79</v>
      </c>
      <c s="37">
        <v>246.45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2960</v>
      </c>
      <c>
        <f>(M528*21)/100</f>
      </c>
      <c t="s">
        <v>27</v>
      </c>
    </row>
    <row r="529" spans="1:5" ht="12.75">
      <c r="A529" s="35" t="s">
        <v>54</v>
      </c>
      <c r="E529" s="39" t="s">
        <v>5</v>
      </c>
    </row>
    <row r="530" spans="1:5" ht="12.75">
      <c r="A530" s="35" t="s">
        <v>56</v>
      </c>
      <c r="E530" s="40" t="s">
        <v>3511</v>
      </c>
    </row>
    <row r="531" spans="1:5" ht="12.75">
      <c r="A531" t="s">
        <v>58</v>
      </c>
      <c r="E531" s="39" t="s">
        <v>1304</v>
      </c>
    </row>
    <row r="532" spans="1:16" ht="25.5">
      <c r="A532" t="s">
        <v>49</v>
      </c>
      <c s="34" t="s">
        <v>1165</v>
      </c>
      <c s="34" t="s">
        <v>3512</v>
      </c>
      <c s="35" t="s">
        <v>5</v>
      </c>
      <c s="6" t="s">
        <v>3513</v>
      </c>
      <c s="36" t="s">
        <v>79</v>
      </c>
      <c s="37">
        <v>347.16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2960</v>
      </c>
      <c>
        <f>(M532*21)/100</f>
      </c>
      <c t="s">
        <v>27</v>
      </c>
    </row>
    <row r="533" spans="1:5" ht="12.75">
      <c r="A533" s="35" t="s">
        <v>54</v>
      </c>
      <c r="E533" s="39" t="s">
        <v>5</v>
      </c>
    </row>
    <row r="534" spans="1:5" ht="38.25">
      <c r="A534" s="35" t="s">
        <v>56</v>
      </c>
      <c r="E534" s="40" t="s">
        <v>3514</v>
      </c>
    </row>
    <row r="535" spans="1:5" ht="12.75">
      <c r="A535" t="s">
        <v>58</v>
      </c>
      <c r="E535" s="39" t="s">
        <v>1304</v>
      </c>
    </row>
    <row r="536" spans="1:16" ht="25.5">
      <c r="A536" t="s">
        <v>49</v>
      </c>
      <c s="34" t="s">
        <v>1168</v>
      </c>
      <c s="34" t="s">
        <v>2572</v>
      </c>
      <c s="35" t="s">
        <v>5</v>
      </c>
      <c s="6" t="s">
        <v>2573</v>
      </c>
      <c s="36" t="s">
        <v>79</v>
      </c>
      <c s="37">
        <v>207.302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2960</v>
      </c>
      <c>
        <f>(M536*21)/100</f>
      </c>
      <c t="s">
        <v>27</v>
      </c>
    </row>
    <row r="537" spans="1:5" ht="12.75">
      <c r="A537" s="35" t="s">
        <v>54</v>
      </c>
      <c r="E537" s="39" t="s">
        <v>5</v>
      </c>
    </row>
    <row r="538" spans="1:5" ht="12.75">
      <c r="A538" s="35" t="s">
        <v>56</v>
      </c>
      <c r="E538" s="40" t="s">
        <v>5</v>
      </c>
    </row>
    <row r="539" spans="1:5" ht="12.75">
      <c r="A539" t="s">
        <v>58</v>
      </c>
      <c r="E539" s="39" t="s">
        <v>1304</v>
      </c>
    </row>
    <row r="540" spans="1:16" ht="25.5">
      <c r="A540" t="s">
        <v>49</v>
      </c>
      <c s="34" t="s">
        <v>1172</v>
      </c>
      <c s="34" t="s">
        <v>3515</v>
      </c>
      <c s="35" t="s">
        <v>5</v>
      </c>
      <c s="6" t="s">
        <v>3516</v>
      </c>
      <c s="36" t="s">
        <v>79</v>
      </c>
      <c s="37">
        <v>246.45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2960</v>
      </c>
      <c>
        <f>(M540*21)/100</f>
      </c>
      <c t="s">
        <v>27</v>
      </c>
    </row>
    <row r="541" spans="1:5" ht="12.75">
      <c r="A541" s="35" t="s">
        <v>54</v>
      </c>
      <c r="E541" s="39" t="s">
        <v>5</v>
      </c>
    </row>
    <row r="542" spans="1:5" ht="25.5">
      <c r="A542" s="35" t="s">
        <v>56</v>
      </c>
      <c r="E542" s="40" t="s">
        <v>3517</v>
      </c>
    </row>
    <row r="543" spans="1:5" ht="12.75">
      <c r="A543" t="s">
        <v>58</v>
      </c>
      <c r="E543" s="39" t="s">
        <v>1304</v>
      </c>
    </row>
    <row r="544" spans="1:16" ht="25.5">
      <c r="A544" t="s">
        <v>49</v>
      </c>
      <c s="34" t="s">
        <v>1176</v>
      </c>
      <c s="34" t="s">
        <v>3518</v>
      </c>
      <c s="35" t="s">
        <v>5</v>
      </c>
      <c s="6" t="s">
        <v>3519</v>
      </c>
      <c s="36" t="s">
        <v>79</v>
      </c>
      <c s="37">
        <v>347.16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2960</v>
      </c>
      <c>
        <f>(M544*21)/100</f>
      </c>
      <c t="s">
        <v>27</v>
      </c>
    </row>
    <row r="545" spans="1:5" ht="12.75">
      <c r="A545" s="35" t="s">
        <v>54</v>
      </c>
      <c r="E545" s="39" t="s">
        <v>5</v>
      </c>
    </row>
    <row r="546" spans="1:5" ht="12.75">
      <c r="A546" s="35" t="s">
        <v>56</v>
      </c>
      <c r="E546" s="40" t="s">
        <v>5</v>
      </c>
    </row>
    <row r="547" spans="1:5" ht="12.75">
      <c r="A547" t="s">
        <v>58</v>
      </c>
      <c r="E547" s="39" t="s">
        <v>1304</v>
      </c>
    </row>
    <row r="548" spans="1:16" ht="25.5">
      <c r="A548" t="s">
        <v>49</v>
      </c>
      <c s="34" t="s">
        <v>1179</v>
      </c>
      <c s="34" t="s">
        <v>3520</v>
      </c>
      <c s="35" t="s">
        <v>5</v>
      </c>
      <c s="6" t="s">
        <v>3521</v>
      </c>
      <c s="36" t="s">
        <v>79</v>
      </c>
      <c s="37">
        <v>193.91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2960</v>
      </c>
      <c>
        <f>(M548*21)/100</f>
      </c>
      <c t="s">
        <v>27</v>
      </c>
    </row>
    <row r="549" spans="1:5" ht="12.75">
      <c r="A549" s="35" t="s">
        <v>54</v>
      </c>
      <c r="E549" s="39" t="s">
        <v>5</v>
      </c>
    </row>
    <row r="550" spans="1:5" ht="38.25">
      <c r="A550" s="35" t="s">
        <v>56</v>
      </c>
      <c r="E550" s="40" t="s">
        <v>3522</v>
      </c>
    </row>
    <row r="551" spans="1:5" ht="12.75">
      <c r="A551" t="s">
        <v>58</v>
      </c>
      <c r="E551" s="39" t="s">
        <v>1304</v>
      </c>
    </row>
    <row r="552" spans="1:16" ht="12.75">
      <c r="A552" t="s">
        <v>49</v>
      </c>
      <c s="34" t="s">
        <v>1182</v>
      </c>
      <c s="34" t="s">
        <v>3523</v>
      </c>
      <c s="35" t="s">
        <v>5</v>
      </c>
      <c s="6" t="s">
        <v>3524</v>
      </c>
      <c s="36" t="s">
        <v>79</v>
      </c>
      <c s="37">
        <v>203.606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2960</v>
      </c>
      <c>
        <f>(M552*21)/100</f>
      </c>
      <c t="s">
        <v>27</v>
      </c>
    </row>
    <row r="553" spans="1:5" ht="12.75">
      <c r="A553" s="35" t="s">
        <v>54</v>
      </c>
      <c r="E553" s="39" t="s">
        <v>5</v>
      </c>
    </row>
    <row r="554" spans="1:5" ht="102">
      <c r="A554" s="35" t="s">
        <v>56</v>
      </c>
      <c r="E554" s="40" t="s">
        <v>3525</v>
      </c>
    </row>
    <row r="555" spans="1:5" ht="12.75">
      <c r="A555" t="s">
        <v>58</v>
      </c>
      <c r="E555" s="39" t="s">
        <v>1304</v>
      </c>
    </row>
    <row r="556" spans="1:16" ht="12.75">
      <c r="A556" t="s">
        <v>49</v>
      </c>
      <c s="34" t="s">
        <v>1185</v>
      </c>
      <c s="34" t="s">
        <v>3526</v>
      </c>
      <c s="35" t="s">
        <v>5</v>
      </c>
      <c s="6" t="s">
        <v>3527</v>
      </c>
      <c s="36" t="s">
        <v>79</v>
      </c>
      <c s="37">
        <v>170.242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2960</v>
      </c>
      <c>
        <f>(M556*21)/100</f>
      </c>
      <c t="s">
        <v>27</v>
      </c>
    </row>
    <row r="557" spans="1:5" ht="12.75">
      <c r="A557" s="35" t="s">
        <v>54</v>
      </c>
      <c r="E557" s="39" t="s">
        <v>5</v>
      </c>
    </row>
    <row r="558" spans="1:5" ht="38.25">
      <c r="A558" s="35" t="s">
        <v>56</v>
      </c>
      <c r="E558" s="40" t="s">
        <v>3528</v>
      </c>
    </row>
    <row r="559" spans="1:5" ht="12.75">
      <c r="A559" t="s">
        <v>58</v>
      </c>
      <c r="E559" s="39" t="s">
        <v>1304</v>
      </c>
    </row>
    <row r="560" spans="1:16" ht="12.75">
      <c r="A560" t="s">
        <v>49</v>
      </c>
      <c s="34" t="s">
        <v>1188</v>
      </c>
      <c s="34" t="s">
        <v>3529</v>
      </c>
      <c s="35" t="s">
        <v>5</v>
      </c>
      <c s="6" t="s">
        <v>3530</v>
      </c>
      <c s="36" t="s">
        <v>79</v>
      </c>
      <c s="37">
        <v>246.45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2960</v>
      </c>
      <c>
        <f>(M560*21)/100</f>
      </c>
      <c t="s">
        <v>27</v>
      </c>
    </row>
    <row r="561" spans="1:5" ht="12.75">
      <c r="A561" s="35" t="s">
        <v>54</v>
      </c>
      <c r="E561" s="39" t="s">
        <v>5</v>
      </c>
    </row>
    <row r="562" spans="1:5" ht="51">
      <c r="A562" s="35" t="s">
        <v>56</v>
      </c>
      <c r="E562" s="40" t="s">
        <v>3531</v>
      </c>
    </row>
    <row r="563" spans="1:5" ht="12.75">
      <c r="A563" t="s">
        <v>58</v>
      </c>
      <c r="E563" s="39" t="s">
        <v>1304</v>
      </c>
    </row>
    <row r="564" spans="1:16" ht="12.75">
      <c r="A564" t="s">
        <v>49</v>
      </c>
      <c s="34" t="s">
        <v>1191</v>
      </c>
      <c s="34" t="s">
        <v>3532</v>
      </c>
      <c s="35" t="s">
        <v>5</v>
      </c>
      <c s="6" t="s">
        <v>3533</v>
      </c>
      <c s="36" t="s">
        <v>79</v>
      </c>
      <c s="37">
        <v>347.16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2960</v>
      </c>
      <c>
        <f>(M564*21)/100</f>
      </c>
      <c t="s">
        <v>27</v>
      </c>
    </row>
    <row r="565" spans="1:5" ht="12.75">
      <c r="A565" s="35" t="s">
        <v>54</v>
      </c>
      <c r="E565" s="39" t="s">
        <v>5</v>
      </c>
    </row>
    <row r="566" spans="1:5" ht="12.75">
      <c r="A566" s="35" t="s">
        <v>56</v>
      </c>
      <c r="E566" s="40" t="s">
        <v>5</v>
      </c>
    </row>
    <row r="567" spans="1:5" ht="12.75">
      <c r="A567" t="s">
        <v>58</v>
      </c>
      <c r="E567" s="39" t="s">
        <v>1304</v>
      </c>
    </row>
    <row r="568" spans="1:13" ht="12.75">
      <c r="A568" t="s">
        <v>46</v>
      </c>
      <c r="C568" s="31" t="s">
        <v>80</v>
      </c>
      <c r="E568" s="33" t="s">
        <v>3534</v>
      </c>
      <c r="J568" s="32">
        <f>0</f>
      </c>
      <c s="32">
        <f>0</f>
      </c>
      <c s="32">
        <f>0+L569+L573+L577+L581+L585+L589+L593+L597+L601+L605</f>
      </c>
      <c s="32">
        <f>0+M569+M573+M577+M581+M585+M589+M593+M597+M601+M605</f>
      </c>
    </row>
    <row r="569" spans="1:16" ht="25.5">
      <c r="A569" t="s">
        <v>49</v>
      </c>
      <c s="34" t="s">
        <v>193</v>
      </c>
      <c s="34" t="s">
        <v>3535</v>
      </c>
      <c s="35" t="s">
        <v>5</v>
      </c>
      <c s="6" t="s">
        <v>3536</v>
      </c>
      <c s="36" t="s">
        <v>79</v>
      </c>
      <c s="37">
        <v>193.91</v>
      </c>
      <c s="36">
        <v>0</v>
      </c>
      <c s="36">
        <f>ROUND(G569*H569,6)</f>
      </c>
      <c r="L569" s="38">
        <v>0</v>
      </c>
      <c s="32">
        <f>ROUND(ROUND(L569,2)*ROUND(G569,3),2)</f>
      </c>
      <c s="36" t="s">
        <v>2960</v>
      </c>
      <c>
        <f>(M569*21)/100</f>
      </c>
      <c t="s">
        <v>27</v>
      </c>
    </row>
    <row r="570" spans="1:5" ht="12.75">
      <c r="A570" s="35" t="s">
        <v>54</v>
      </c>
      <c r="E570" s="39" t="s">
        <v>5</v>
      </c>
    </row>
    <row r="571" spans="1:5" ht="25.5">
      <c r="A571" s="35" t="s">
        <v>56</v>
      </c>
      <c r="E571" s="40" t="s">
        <v>3537</v>
      </c>
    </row>
    <row r="572" spans="1:5" ht="12.75">
      <c r="A572" t="s">
        <v>58</v>
      </c>
      <c r="E572" s="39" t="s">
        <v>1304</v>
      </c>
    </row>
    <row r="573" spans="1:16" ht="12.75">
      <c r="A573" t="s">
        <v>49</v>
      </c>
      <c s="34" t="s">
        <v>196</v>
      </c>
      <c s="34" t="s">
        <v>3126</v>
      </c>
      <c s="35" t="s">
        <v>5</v>
      </c>
      <c s="6" t="s">
        <v>3127</v>
      </c>
      <c s="36" t="s">
        <v>79</v>
      </c>
      <c s="37">
        <v>12</v>
      </c>
      <c s="36">
        <v>0</v>
      </c>
      <c s="36">
        <f>ROUND(G573*H573,6)</f>
      </c>
      <c r="L573" s="38">
        <v>0</v>
      </c>
      <c s="32">
        <f>ROUND(ROUND(L573,2)*ROUND(G573,3),2)</f>
      </c>
      <c s="36" t="s">
        <v>2960</v>
      </c>
      <c>
        <f>(M573*21)/100</f>
      </c>
      <c t="s">
        <v>27</v>
      </c>
    </row>
    <row r="574" spans="1:5" ht="12.75">
      <c r="A574" s="35" t="s">
        <v>54</v>
      </c>
      <c r="E574" s="39" t="s">
        <v>5</v>
      </c>
    </row>
    <row r="575" spans="1:5" ht="12.75">
      <c r="A575" s="35" t="s">
        <v>56</v>
      </c>
      <c r="E575" s="40" t="s">
        <v>3538</v>
      </c>
    </row>
    <row r="576" spans="1:5" ht="12.75">
      <c r="A576" t="s">
        <v>58</v>
      </c>
      <c r="E576" s="39" t="s">
        <v>1304</v>
      </c>
    </row>
    <row r="577" spans="1:16" ht="12.75">
      <c r="A577" t="s">
        <v>49</v>
      </c>
      <c s="34" t="s">
        <v>199</v>
      </c>
      <c s="34" t="s">
        <v>3539</v>
      </c>
      <c s="35" t="s">
        <v>5</v>
      </c>
      <c s="6" t="s">
        <v>3540</v>
      </c>
      <c s="36" t="s">
        <v>79</v>
      </c>
      <c s="37">
        <v>169.63</v>
      </c>
      <c s="36">
        <v>0</v>
      </c>
      <c s="36">
        <f>ROUND(G577*H577,6)</f>
      </c>
      <c r="L577" s="38">
        <v>0</v>
      </c>
      <c s="32">
        <f>ROUND(ROUND(L577,2)*ROUND(G577,3),2)</f>
      </c>
      <c s="36" t="s">
        <v>2960</v>
      </c>
      <c>
        <f>(M577*21)/100</f>
      </c>
      <c t="s">
        <v>27</v>
      </c>
    </row>
    <row r="578" spans="1:5" ht="12.75">
      <c r="A578" s="35" t="s">
        <v>54</v>
      </c>
      <c r="E578" s="39" t="s">
        <v>5</v>
      </c>
    </row>
    <row r="579" spans="1:5" ht="12.75">
      <c r="A579" s="35" t="s">
        <v>56</v>
      </c>
      <c r="E579" s="40" t="s">
        <v>3541</v>
      </c>
    </row>
    <row r="580" spans="1:5" ht="12.75">
      <c r="A580" t="s">
        <v>58</v>
      </c>
      <c r="E580" s="39" t="s">
        <v>1304</v>
      </c>
    </row>
    <row r="581" spans="1:16" ht="25.5">
      <c r="A581" t="s">
        <v>49</v>
      </c>
      <c s="34" t="s">
        <v>202</v>
      </c>
      <c s="34" t="s">
        <v>3542</v>
      </c>
      <c s="35" t="s">
        <v>5</v>
      </c>
      <c s="6" t="s">
        <v>3543</v>
      </c>
      <c s="36" t="s">
        <v>79</v>
      </c>
      <c s="37">
        <v>24.28</v>
      </c>
      <c s="36">
        <v>0</v>
      </c>
      <c s="36">
        <f>ROUND(G581*H581,6)</f>
      </c>
      <c r="L581" s="38">
        <v>0</v>
      </c>
      <c s="32">
        <f>ROUND(ROUND(L581,2)*ROUND(G581,3),2)</f>
      </c>
      <c s="36" t="s">
        <v>2960</v>
      </c>
      <c>
        <f>(M581*21)/100</f>
      </c>
      <c t="s">
        <v>27</v>
      </c>
    </row>
    <row r="582" spans="1:5" ht="12.75">
      <c r="A582" s="35" t="s">
        <v>54</v>
      </c>
      <c r="E582" s="39" t="s">
        <v>5</v>
      </c>
    </row>
    <row r="583" spans="1:5" ht="12.75">
      <c r="A583" s="35" t="s">
        <v>56</v>
      </c>
      <c r="E583" s="40" t="s">
        <v>3544</v>
      </c>
    </row>
    <row r="584" spans="1:5" ht="12.75">
      <c r="A584" t="s">
        <v>58</v>
      </c>
      <c r="E584" s="39" t="s">
        <v>1304</v>
      </c>
    </row>
    <row r="585" spans="1:16" ht="25.5">
      <c r="A585" t="s">
        <v>49</v>
      </c>
      <c s="34" t="s">
        <v>206</v>
      </c>
      <c s="34" t="s">
        <v>3545</v>
      </c>
      <c s="35" t="s">
        <v>5</v>
      </c>
      <c s="6" t="s">
        <v>3139</v>
      </c>
      <c s="36" t="s">
        <v>100</v>
      </c>
      <c s="37">
        <v>4</v>
      </c>
      <c s="36">
        <v>0</v>
      </c>
      <c s="36">
        <f>ROUND(G585*H585,6)</f>
      </c>
      <c r="L585" s="38">
        <v>0</v>
      </c>
      <c s="32">
        <f>ROUND(ROUND(L585,2)*ROUND(G585,3),2)</f>
      </c>
      <c s="36" t="s">
        <v>2960</v>
      </c>
      <c>
        <f>(M585*21)/100</f>
      </c>
      <c t="s">
        <v>27</v>
      </c>
    </row>
    <row r="586" spans="1:5" ht="12.75">
      <c r="A586" s="35" t="s">
        <v>54</v>
      </c>
      <c r="E586" s="39" t="s">
        <v>5</v>
      </c>
    </row>
    <row r="587" spans="1:5" ht="25.5">
      <c r="A587" s="35" t="s">
        <v>56</v>
      </c>
      <c r="E587" s="40" t="s">
        <v>3546</v>
      </c>
    </row>
    <row r="588" spans="1:5" ht="12.75">
      <c r="A588" t="s">
        <v>58</v>
      </c>
      <c r="E588" s="39" t="s">
        <v>1304</v>
      </c>
    </row>
    <row r="589" spans="1:16" ht="25.5">
      <c r="A589" t="s">
        <v>49</v>
      </c>
      <c s="34" t="s">
        <v>209</v>
      </c>
      <c s="34" t="s">
        <v>3129</v>
      </c>
      <c s="35" t="s">
        <v>5</v>
      </c>
      <c s="6" t="s">
        <v>3130</v>
      </c>
      <c s="36" t="s">
        <v>79</v>
      </c>
      <c s="37">
        <v>75</v>
      </c>
      <c s="36">
        <v>0</v>
      </c>
      <c s="36">
        <f>ROUND(G589*H589,6)</f>
      </c>
      <c r="L589" s="38">
        <v>0</v>
      </c>
      <c s="32">
        <f>ROUND(ROUND(L589,2)*ROUND(G589,3),2)</f>
      </c>
      <c s="36" t="s">
        <v>2960</v>
      </c>
      <c>
        <f>(M589*21)/100</f>
      </c>
      <c t="s">
        <v>27</v>
      </c>
    </row>
    <row r="590" spans="1:5" ht="12.75">
      <c r="A590" s="35" t="s">
        <v>54</v>
      </c>
      <c r="E590" s="39" t="s">
        <v>5</v>
      </c>
    </row>
    <row r="591" spans="1:5" ht="12.75">
      <c r="A591" s="35" t="s">
        <v>56</v>
      </c>
      <c r="E591" s="40" t="s">
        <v>3547</v>
      </c>
    </row>
    <row r="592" spans="1:5" ht="12.75">
      <c r="A592" t="s">
        <v>58</v>
      </c>
      <c r="E592" s="39" t="s">
        <v>1304</v>
      </c>
    </row>
    <row r="593" spans="1:16" ht="25.5">
      <c r="A593" t="s">
        <v>49</v>
      </c>
      <c s="34" t="s">
        <v>212</v>
      </c>
      <c s="34" t="s">
        <v>3548</v>
      </c>
      <c s="35" t="s">
        <v>5</v>
      </c>
      <c s="6" t="s">
        <v>3549</v>
      </c>
      <c s="36" t="s">
        <v>79</v>
      </c>
      <c s="37">
        <v>200</v>
      </c>
      <c s="36">
        <v>0</v>
      </c>
      <c s="36">
        <f>ROUND(G593*H593,6)</f>
      </c>
      <c r="L593" s="38">
        <v>0</v>
      </c>
      <c s="32">
        <f>ROUND(ROUND(L593,2)*ROUND(G593,3),2)</f>
      </c>
      <c s="36" t="s">
        <v>2960</v>
      </c>
      <c>
        <f>(M593*21)/100</f>
      </c>
      <c t="s">
        <v>27</v>
      </c>
    </row>
    <row r="594" spans="1:5" ht="12.75">
      <c r="A594" s="35" t="s">
        <v>54</v>
      </c>
      <c r="E594" s="39" t="s">
        <v>5</v>
      </c>
    </row>
    <row r="595" spans="1:5" ht="12.75">
      <c r="A595" s="35" t="s">
        <v>56</v>
      </c>
      <c r="E595" s="40" t="s">
        <v>3550</v>
      </c>
    </row>
    <row r="596" spans="1:5" ht="12.75">
      <c r="A596" t="s">
        <v>58</v>
      </c>
      <c r="E596" s="39" t="s">
        <v>1304</v>
      </c>
    </row>
    <row r="597" spans="1:16" ht="25.5">
      <c r="A597" t="s">
        <v>49</v>
      </c>
      <c s="34" t="s">
        <v>215</v>
      </c>
      <c s="34" t="s">
        <v>3135</v>
      </c>
      <c s="35" t="s">
        <v>5</v>
      </c>
      <c s="6" t="s">
        <v>3136</v>
      </c>
      <c s="36" t="s">
        <v>93</v>
      </c>
      <c s="37">
        <v>3.7</v>
      </c>
      <c s="36">
        <v>0</v>
      </c>
      <c s="36">
        <f>ROUND(G597*H597,6)</f>
      </c>
      <c r="L597" s="38">
        <v>0</v>
      </c>
      <c s="32">
        <f>ROUND(ROUND(L597,2)*ROUND(G597,3),2)</f>
      </c>
      <c s="36" t="s">
        <v>2960</v>
      </c>
      <c>
        <f>(M597*21)/100</f>
      </c>
      <c t="s">
        <v>27</v>
      </c>
    </row>
    <row r="598" spans="1:5" ht="12.75">
      <c r="A598" s="35" t="s">
        <v>54</v>
      </c>
      <c r="E598" s="39" t="s">
        <v>5</v>
      </c>
    </row>
    <row r="599" spans="1:5" ht="25.5">
      <c r="A599" s="35" t="s">
        <v>56</v>
      </c>
      <c r="E599" s="40" t="s">
        <v>3551</v>
      </c>
    </row>
    <row r="600" spans="1:5" ht="12.75">
      <c r="A600" t="s">
        <v>58</v>
      </c>
      <c r="E600" s="39" t="s">
        <v>1304</v>
      </c>
    </row>
    <row r="601" spans="1:16" ht="25.5">
      <c r="A601" t="s">
        <v>49</v>
      </c>
      <c s="34" t="s">
        <v>218</v>
      </c>
      <c s="34" t="s">
        <v>3552</v>
      </c>
      <c s="35" t="s">
        <v>5</v>
      </c>
      <c s="6" t="s">
        <v>3553</v>
      </c>
      <c s="36" t="s">
        <v>100</v>
      </c>
      <c s="37">
        <v>3</v>
      </c>
      <c s="36">
        <v>0</v>
      </c>
      <c s="36">
        <f>ROUND(G601*H601,6)</f>
      </c>
      <c r="L601" s="38">
        <v>0</v>
      </c>
      <c s="32">
        <f>ROUND(ROUND(L601,2)*ROUND(G601,3),2)</f>
      </c>
      <c s="36" t="s">
        <v>2960</v>
      </c>
      <c>
        <f>(M601*21)/100</f>
      </c>
      <c t="s">
        <v>27</v>
      </c>
    </row>
    <row r="602" spans="1:5" ht="12.75">
      <c r="A602" s="35" t="s">
        <v>54</v>
      </c>
      <c r="E602" s="39" t="s">
        <v>5</v>
      </c>
    </row>
    <row r="603" spans="1:5" ht="12.75">
      <c r="A603" s="35" t="s">
        <v>56</v>
      </c>
      <c r="E603" s="40" t="s">
        <v>3554</v>
      </c>
    </row>
    <row r="604" spans="1:5" ht="12.75">
      <c r="A604" t="s">
        <v>58</v>
      </c>
      <c r="E604" s="39" t="s">
        <v>1304</v>
      </c>
    </row>
    <row r="605" spans="1:16" ht="12.75">
      <c r="A605" t="s">
        <v>49</v>
      </c>
      <c s="34" t="s">
        <v>221</v>
      </c>
      <c s="34" t="s">
        <v>3555</v>
      </c>
      <c s="35" t="s">
        <v>5</v>
      </c>
      <c s="6" t="s">
        <v>3556</v>
      </c>
      <c s="36" t="s">
        <v>100</v>
      </c>
      <c s="37">
        <v>3</v>
      </c>
      <c s="36">
        <v>0</v>
      </c>
      <c s="36">
        <f>ROUND(G605*H605,6)</f>
      </c>
      <c r="L605" s="38">
        <v>0</v>
      </c>
      <c s="32">
        <f>ROUND(ROUND(L605,2)*ROUND(G605,3),2)</f>
      </c>
      <c s="36" t="s">
        <v>2960</v>
      </c>
      <c>
        <f>(M605*21)/100</f>
      </c>
      <c t="s">
        <v>27</v>
      </c>
    </row>
    <row r="606" spans="1:5" ht="12.75">
      <c r="A606" s="35" t="s">
        <v>54</v>
      </c>
      <c r="E606" s="39" t="s">
        <v>5</v>
      </c>
    </row>
    <row r="607" spans="1:5" ht="12.75">
      <c r="A607" s="35" t="s">
        <v>56</v>
      </c>
      <c r="E607" s="40" t="s">
        <v>5</v>
      </c>
    </row>
    <row r="608" spans="1:5" ht="12.75">
      <c r="A608" t="s">
        <v>58</v>
      </c>
      <c r="E608" s="39" t="s">
        <v>1304</v>
      </c>
    </row>
    <row r="609" spans="1:13" ht="12.75">
      <c r="A609" t="s">
        <v>46</v>
      </c>
      <c r="C609" s="31" t="s">
        <v>342</v>
      </c>
      <c r="E609" s="33" t="s">
        <v>3557</v>
      </c>
      <c r="J609" s="32">
        <f>0</f>
      </c>
      <c s="32">
        <f>0</f>
      </c>
      <c s="32">
        <f>0+L610+L614+L618+L622+L626+L630+L634</f>
      </c>
      <c s="32">
        <f>0+M610+M614+M618+M622+M626+M630+M634</f>
      </c>
    </row>
    <row r="610" spans="1:16" ht="25.5">
      <c r="A610" t="s">
        <v>49</v>
      </c>
      <c s="34" t="s">
        <v>224</v>
      </c>
      <c s="34" t="s">
        <v>2581</v>
      </c>
      <c s="35" t="s">
        <v>5</v>
      </c>
      <c s="6" t="s">
        <v>2582</v>
      </c>
      <c s="36" t="s">
        <v>79</v>
      </c>
      <c s="37">
        <v>96.79</v>
      </c>
      <c s="36">
        <v>0</v>
      </c>
      <c s="36">
        <f>ROUND(G610*H610,6)</f>
      </c>
      <c r="L610" s="38">
        <v>0</v>
      </c>
      <c s="32">
        <f>ROUND(ROUND(L610,2)*ROUND(G610,3),2)</f>
      </c>
      <c s="36" t="s">
        <v>2960</v>
      </c>
      <c>
        <f>(M610*21)/100</f>
      </c>
      <c t="s">
        <v>27</v>
      </c>
    </row>
    <row r="611" spans="1:5" ht="12.75">
      <c r="A611" s="35" t="s">
        <v>54</v>
      </c>
      <c r="E611" s="39" t="s">
        <v>5</v>
      </c>
    </row>
    <row r="612" spans="1:5" ht="25.5">
      <c r="A612" s="35" t="s">
        <v>56</v>
      </c>
      <c r="E612" s="40" t="s">
        <v>3558</v>
      </c>
    </row>
    <row r="613" spans="1:5" ht="12.75">
      <c r="A613" t="s">
        <v>58</v>
      </c>
      <c r="E613" s="39" t="s">
        <v>1304</v>
      </c>
    </row>
    <row r="614" spans="1:16" ht="25.5">
      <c r="A614" t="s">
        <v>49</v>
      </c>
      <c s="34" t="s">
        <v>227</v>
      </c>
      <c s="34" t="s">
        <v>3559</v>
      </c>
      <c s="35" t="s">
        <v>5</v>
      </c>
      <c s="6" t="s">
        <v>3560</v>
      </c>
      <c s="36" t="s">
        <v>83</v>
      </c>
      <c s="37">
        <v>509.25</v>
      </c>
      <c s="36">
        <v>0</v>
      </c>
      <c s="36">
        <f>ROUND(G614*H614,6)</f>
      </c>
      <c r="L614" s="38">
        <v>0</v>
      </c>
      <c s="32">
        <f>ROUND(ROUND(L614,2)*ROUND(G614,3),2)</f>
      </c>
      <c s="36" t="s">
        <v>2960</v>
      </c>
      <c>
        <f>(M614*21)/100</f>
      </c>
      <c t="s">
        <v>27</v>
      </c>
    </row>
    <row r="615" spans="1:5" ht="12.75">
      <c r="A615" s="35" t="s">
        <v>54</v>
      </c>
      <c r="E615" s="39" t="s">
        <v>5</v>
      </c>
    </row>
    <row r="616" spans="1:5" ht="12.75">
      <c r="A616" s="35" t="s">
        <v>56</v>
      </c>
      <c r="E616" s="40" t="s">
        <v>3561</v>
      </c>
    </row>
    <row r="617" spans="1:5" ht="12.75">
      <c r="A617" t="s">
        <v>58</v>
      </c>
      <c r="E617" s="39" t="s">
        <v>1304</v>
      </c>
    </row>
    <row r="618" spans="1:16" ht="25.5">
      <c r="A618" t="s">
        <v>49</v>
      </c>
      <c s="34" t="s">
        <v>230</v>
      </c>
      <c s="34" t="s">
        <v>3562</v>
      </c>
      <c s="35" t="s">
        <v>5</v>
      </c>
      <c s="6" t="s">
        <v>3563</v>
      </c>
      <c s="36" t="s">
        <v>83</v>
      </c>
      <c s="37">
        <v>25462.5</v>
      </c>
      <c s="36">
        <v>0</v>
      </c>
      <c s="36">
        <f>ROUND(G618*H618,6)</f>
      </c>
      <c r="L618" s="38">
        <v>0</v>
      </c>
      <c s="32">
        <f>ROUND(ROUND(L618,2)*ROUND(G618,3),2)</f>
      </c>
      <c s="36" t="s">
        <v>2960</v>
      </c>
      <c>
        <f>(M618*21)/100</f>
      </c>
      <c t="s">
        <v>27</v>
      </c>
    </row>
    <row r="619" spans="1:5" ht="12.75">
      <c r="A619" s="35" t="s">
        <v>54</v>
      </c>
      <c r="E619" s="39" t="s">
        <v>5</v>
      </c>
    </row>
    <row r="620" spans="1:5" ht="12.75">
      <c r="A620" s="35" t="s">
        <v>56</v>
      </c>
      <c r="E620" s="40" t="s">
        <v>3564</v>
      </c>
    </row>
    <row r="621" spans="1:5" ht="12.75">
      <c r="A621" t="s">
        <v>58</v>
      </c>
      <c r="E621" s="39" t="s">
        <v>1304</v>
      </c>
    </row>
    <row r="622" spans="1:16" ht="25.5">
      <c r="A622" t="s">
        <v>49</v>
      </c>
      <c s="34" t="s">
        <v>233</v>
      </c>
      <c s="34" t="s">
        <v>3565</v>
      </c>
      <c s="35" t="s">
        <v>5</v>
      </c>
      <c s="6" t="s">
        <v>3566</v>
      </c>
      <c s="36" t="s">
        <v>83</v>
      </c>
      <c s="37">
        <v>509.25</v>
      </c>
      <c s="36">
        <v>0</v>
      </c>
      <c s="36">
        <f>ROUND(G622*H622,6)</f>
      </c>
      <c r="L622" s="38">
        <v>0</v>
      </c>
      <c s="32">
        <f>ROUND(ROUND(L622,2)*ROUND(G622,3),2)</f>
      </c>
      <c s="36" t="s">
        <v>2960</v>
      </c>
      <c>
        <f>(M622*21)/100</f>
      </c>
      <c t="s">
        <v>27</v>
      </c>
    </row>
    <row r="623" spans="1:5" ht="12.75">
      <c r="A623" s="35" t="s">
        <v>54</v>
      </c>
      <c r="E623" s="39" t="s">
        <v>5</v>
      </c>
    </row>
    <row r="624" spans="1:5" ht="12.75">
      <c r="A624" s="35" t="s">
        <v>56</v>
      </c>
      <c r="E624" s="40" t="s">
        <v>5</v>
      </c>
    </row>
    <row r="625" spans="1:5" ht="12.75">
      <c r="A625" t="s">
        <v>58</v>
      </c>
      <c r="E625" s="39" t="s">
        <v>1304</v>
      </c>
    </row>
    <row r="626" spans="1:16" ht="25.5">
      <c r="A626" t="s">
        <v>49</v>
      </c>
      <c s="34" t="s">
        <v>236</v>
      </c>
      <c s="34" t="s">
        <v>3567</v>
      </c>
      <c s="35" t="s">
        <v>5</v>
      </c>
      <c s="6" t="s">
        <v>3568</v>
      </c>
      <c s="36" t="s">
        <v>79</v>
      </c>
      <c s="37">
        <v>180.33</v>
      </c>
      <c s="36">
        <v>0</v>
      </c>
      <c s="36">
        <f>ROUND(G626*H626,6)</f>
      </c>
      <c r="L626" s="38">
        <v>0</v>
      </c>
      <c s="32">
        <f>ROUND(ROUND(L626,2)*ROUND(G626,3),2)</f>
      </c>
      <c s="36" t="s">
        <v>2960</v>
      </c>
      <c>
        <f>(M626*21)/100</f>
      </c>
      <c t="s">
        <v>27</v>
      </c>
    </row>
    <row r="627" spans="1:5" ht="12.75">
      <c r="A627" s="35" t="s">
        <v>54</v>
      </c>
      <c r="E627" s="39" t="s">
        <v>5</v>
      </c>
    </row>
    <row r="628" spans="1:5" ht="12.75">
      <c r="A628" s="35" t="s">
        <v>56</v>
      </c>
      <c r="E628" s="40" t="s">
        <v>3569</v>
      </c>
    </row>
    <row r="629" spans="1:5" ht="12.75">
      <c r="A629" t="s">
        <v>58</v>
      </c>
      <c r="E629" s="39" t="s">
        <v>1304</v>
      </c>
    </row>
    <row r="630" spans="1:16" ht="25.5">
      <c r="A630" t="s">
        <v>49</v>
      </c>
      <c s="34" t="s">
        <v>239</v>
      </c>
      <c s="34" t="s">
        <v>3570</v>
      </c>
      <c s="35" t="s">
        <v>5</v>
      </c>
      <c s="6" t="s">
        <v>3571</v>
      </c>
      <c s="36" t="s">
        <v>79</v>
      </c>
      <c s="37">
        <v>9016.5</v>
      </c>
      <c s="36">
        <v>0</v>
      </c>
      <c s="36">
        <f>ROUND(G630*H630,6)</f>
      </c>
      <c r="L630" s="38">
        <v>0</v>
      </c>
      <c s="32">
        <f>ROUND(ROUND(L630,2)*ROUND(G630,3),2)</f>
      </c>
      <c s="36" t="s">
        <v>2960</v>
      </c>
      <c>
        <f>(M630*21)/100</f>
      </c>
      <c t="s">
        <v>27</v>
      </c>
    </row>
    <row r="631" spans="1:5" ht="12.75">
      <c r="A631" s="35" t="s">
        <v>54</v>
      </c>
      <c r="E631" s="39" t="s">
        <v>5</v>
      </c>
    </row>
    <row r="632" spans="1:5" ht="12.75">
      <c r="A632" s="35" t="s">
        <v>56</v>
      </c>
      <c r="E632" s="40" t="s">
        <v>3572</v>
      </c>
    </row>
    <row r="633" spans="1:5" ht="12.75">
      <c r="A633" t="s">
        <v>58</v>
      </c>
      <c r="E633" s="39" t="s">
        <v>1304</v>
      </c>
    </row>
    <row r="634" spans="1:16" ht="25.5">
      <c r="A634" t="s">
        <v>49</v>
      </c>
      <c s="34" t="s">
        <v>242</v>
      </c>
      <c s="34" t="s">
        <v>3573</v>
      </c>
      <c s="35" t="s">
        <v>5</v>
      </c>
      <c s="6" t="s">
        <v>3574</v>
      </c>
      <c s="36" t="s">
        <v>79</v>
      </c>
      <c s="37">
        <v>180.33</v>
      </c>
      <c s="36">
        <v>0</v>
      </c>
      <c s="36">
        <f>ROUND(G634*H634,6)</f>
      </c>
      <c r="L634" s="38">
        <v>0</v>
      </c>
      <c s="32">
        <f>ROUND(ROUND(L634,2)*ROUND(G634,3),2)</f>
      </c>
      <c s="36" t="s">
        <v>2960</v>
      </c>
      <c>
        <f>(M634*21)/100</f>
      </c>
      <c t="s">
        <v>27</v>
      </c>
    </row>
    <row r="635" spans="1:5" ht="12.75">
      <c r="A635" s="35" t="s">
        <v>54</v>
      </c>
      <c r="E635" s="39" t="s">
        <v>5</v>
      </c>
    </row>
    <row r="636" spans="1:5" ht="12.75">
      <c r="A636" s="35" t="s">
        <v>56</v>
      </c>
      <c r="E636" s="40" t="s">
        <v>5</v>
      </c>
    </row>
    <row r="637" spans="1:5" ht="12.75">
      <c r="A637" t="s">
        <v>58</v>
      </c>
      <c r="E637" s="39" t="s">
        <v>1304</v>
      </c>
    </row>
    <row r="638" spans="1:13" ht="12.75">
      <c r="A638" t="s">
        <v>46</v>
      </c>
      <c r="C638" s="31" t="s">
        <v>348</v>
      </c>
      <c r="E638" s="33" t="s">
        <v>3575</v>
      </c>
      <c r="J638" s="32">
        <f>0</f>
      </c>
      <c s="32">
        <f>0</f>
      </c>
      <c s="32">
        <f>0+L639+L643+L647+L651+L655+L659+L663+L667+L671+L675+L679+L683+L687+L691+L695+L699+L703+L707+L711+L715+L719+L723+L727+L731</f>
      </c>
      <c s="32">
        <f>0+M639+M643+M647+M651+M655+M659+M663+M667+M671+M675+M679+M683+M687+M691+M695+M699+M703+M707+M711+M715+M719+M723+M727+M731</f>
      </c>
    </row>
    <row r="639" spans="1:16" ht="25.5">
      <c r="A639" t="s">
        <v>49</v>
      </c>
      <c s="34" t="s">
        <v>245</v>
      </c>
      <c s="34" t="s">
        <v>3576</v>
      </c>
      <c s="35" t="s">
        <v>5</v>
      </c>
      <c s="6" t="s">
        <v>3577</v>
      </c>
      <c s="36" t="s">
        <v>100</v>
      </c>
      <c s="37">
        <v>1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2960</v>
      </c>
      <c>
        <f>(M639*21)/100</f>
      </c>
      <c t="s">
        <v>27</v>
      </c>
    </row>
    <row r="640" spans="1:5" ht="12.75">
      <c r="A640" s="35" t="s">
        <v>54</v>
      </c>
      <c r="E640" s="39" t="s">
        <v>5</v>
      </c>
    </row>
    <row r="641" spans="1:5" ht="12.75">
      <c r="A641" s="35" t="s">
        <v>56</v>
      </c>
      <c r="E641" s="40" t="s">
        <v>3578</v>
      </c>
    </row>
    <row r="642" spans="1:5" ht="12.75">
      <c r="A642" t="s">
        <v>58</v>
      </c>
      <c r="E642" s="39" t="s">
        <v>1304</v>
      </c>
    </row>
    <row r="643" spans="1:16" ht="25.5">
      <c r="A643" t="s">
        <v>49</v>
      </c>
      <c s="34" t="s">
        <v>248</v>
      </c>
      <c s="34" t="s">
        <v>3579</v>
      </c>
      <c s="35" t="s">
        <v>5</v>
      </c>
      <c s="6" t="s">
        <v>3577</v>
      </c>
      <c s="36" t="s">
        <v>83</v>
      </c>
      <c s="37">
        <v>2.562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2960</v>
      </c>
      <c>
        <f>(M643*21)/100</f>
      </c>
      <c t="s">
        <v>27</v>
      </c>
    </row>
    <row r="644" spans="1:5" ht="12.75">
      <c r="A644" s="35" t="s">
        <v>54</v>
      </c>
      <c r="E644" s="39" t="s">
        <v>5</v>
      </c>
    </row>
    <row r="645" spans="1:5" ht="25.5">
      <c r="A645" s="35" t="s">
        <v>56</v>
      </c>
      <c r="E645" s="40" t="s">
        <v>3580</v>
      </c>
    </row>
    <row r="646" spans="1:5" ht="12.75">
      <c r="A646" t="s">
        <v>58</v>
      </c>
      <c r="E646" s="39" t="s">
        <v>1304</v>
      </c>
    </row>
    <row r="647" spans="1:16" ht="25.5">
      <c r="A647" t="s">
        <v>49</v>
      </c>
      <c s="34" t="s">
        <v>251</v>
      </c>
      <c s="34" t="s">
        <v>3581</v>
      </c>
      <c s="35" t="s">
        <v>5</v>
      </c>
      <c s="6" t="s">
        <v>3582</v>
      </c>
      <c s="36" t="s">
        <v>79</v>
      </c>
      <c s="37">
        <v>4.44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2960</v>
      </c>
      <c>
        <f>(M647*21)/100</f>
      </c>
      <c t="s">
        <v>27</v>
      </c>
    </row>
    <row r="648" spans="1:5" ht="12.75">
      <c r="A648" s="35" t="s">
        <v>54</v>
      </c>
      <c r="E648" s="39" t="s">
        <v>5</v>
      </c>
    </row>
    <row r="649" spans="1:5" ht="12.75">
      <c r="A649" s="35" t="s">
        <v>56</v>
      </c>
      <c r="E649" s="40" t="s">
        <v>3583</v>
      </c>
    </row>
    <row r="650" spans="1:5" ht="12.75">
      <c r="A650" t="s">
        <v>58</v>
      </c>
      <c r="E650" s="39" t="s">
        <v>1304</v>
      </c>
    </row>
    <row r="651" spans="1:16" ht="25.5">
      <c r="A651" t="s">
        <v>49</v>
      </c>
      <c s="34" t="s">
        <v>254</v>
      </c>
      <c s="34" t="s">
        <v>3584</v>
      </c>
      <c s="35" t="s">
        <v>5</v>
      </c>
      <c s="6" t="s">
        <v>3585</v>
      </c>
      <c s="36" t="s">
        <v>93</v>
      </c>
      <c s="37">
        <v>9.6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2960</v>
      </c>
      <c>
        <f>(M651*21)/100</f>
      </c>
      <c t="s">
        <v>27</v>
      </c>
    </row>
    <row r="652" spans="1:5" ht="12.75">
      <c r="A652" s="35" t="s">
        <v>54</v>
      </c>
      <c r="E652" s="39" t="s">
        <v>5</v>
      </c>
    </row>
    <row r="653" spans="1:5" ht="25.5">
      <c r="A653" s="35" t="s">
        <v>56</v>
      </c>
      <c r="E653" s="40" t="s">
        <v>3586</v>
      </c>
    </row>
    <row r="654" spans="1:5" ht="12.75">
      <c r="A654" t="s">
        <v>58</v>
      </c>
      <c r="E654" s="39" t="s">
        <v>1304</v>
      </c>
    </row>
    <row r="655" spans="1:16" ht="25.5">
      <c r="A655" t="s">
        <v>49</v>
      </c>
      <c s="34" t="s">
        <v>257</v>
      </c>
      <c s="34" t="s">
        <v>3587</v>
      </c>
      <c s="35" t="s">
        <v>5</v>
      </c>
      <c s="6" t="s">
        <v>3588</v>
      </c>
      <c s="36" t="s">
        <v>83</v>
      </c>
      <c s="37">
        <v>0.36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2960</v>
      </c>
      <c>
        <f>(M655*21)/100</f>
      </c>
      <c t="s">
        <v>27</v>
      </c>
    </row>
    <row r="656" spans="1:5" ht="12.75">
      <c r="A656" s="35" t="s">
        <v>54</v>
      </c>
      <c r="E656" s="39" t="s">
        <v>5</v>
      </c>
    </row>
    <row r="657" spans="1:5" ht="25.5">
      <c r="A657" s="35" t="s">
        <v>56</v>
      </c>
      <c r="E657" s="40" t="s">
        <v>3589</v>
      </c>
    </row>
    <row r="658" spans="1:5" ht="12.75">
      <c r="A658" t="s">
        <v>58</v>
      </c>
      <c r="E658" s="39" t="s">
        <v>1304</v>
      </c>
    </row>
    <row r="659" spans="1:16" ht="25.5">
      <c r="A659" t="s">
        <v>49</v>
      </c>
      <c s="34" t="s">
        <v>260</v>
      </c>
      <c s="34" t="s">
        <v>3590</v>
      </c>
      <c s="35" t="s">
        <v>5</v>
      </c>
      <c s="6" t="s">
        <v>3591</v>
      </c>
      <c s="36" t="s">
        <v>79</v>
      </c>
      <c s="37">
        <v>5.193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2960</v>
      </c>
      <c>
        <f>(M659*21)/100</f>
      </c>
      <c t="s">
        <v>27</v>
      </c>
    </row>
    <row r="660" spans="1:5" ht="12.75">
      <c r="A660" s="35" t="s">
        <v>54</v>
      </c>
      <c r="E660" s="39" t="s">
        <v>5</v>
      </c>
    </row>
    <row r="661" spans="1:5" ht="25.5">
      <c r="A661" s="35" t="s">
        <v>56</v>
      </c>
      <c r="E661" s="40" t="s">
        <v>3592</v>
      </c>
    </row>
    <row r="662" spans="1:5" ht="12.75">
      <c r="A662" t="s">
        <v>58</v>
      </c>
      <c r="E662" s="39" t="s">
        <v>1304</v>
      </c>
    </row>
    <row r="663" spans="1:16" ht="25.5">
      <c r="A663" t="s">
        <v>49</v>
      </c>
      <c s="34" t="s">
        <v>263</v>
      </c>
      <c s="34" t="s">
        <v>3593</v>
      </c>
      <c s="35" t="s">
        <v>5</v>
      </c>
      <c s="6" t="s">
        <v>3594</v>
      </c>
      <c s="36" t="s">
        <v>79</v>
      </c>
      <c s="37">
        <v>1.485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2960</v>
      </c>
      <c>
        <f>(M663*21)/100</f>
      </c>
      <c t="s">
        <v>27</v>
      </c>
    </row>
    <row r="664" spans="1:5" ht="12.75">
      <c r="A664" s="35" t="s">
        <v>54</v>
      </c>
      <c r="E664" s="39" t="s">
        <v>5</v>
      </c>
    </row>
    <row r="665" spans="1:5" ht="12.75">
      <c r="A665" s="35" t="s">
        <v>56</v>
      </c>
      <c r="E665" s="40" t="s">
        <v>3595</v>
      </c>
    </row>
    <row r="666" spans="1:5" ht="12.75">
      <c r="A666" t="s">
        <v>58</v>
      </c>
      <c r="E666" s="39" t="s">
        <v>1304</v>
      </c>
    </row>
    <row r="667" spans="1:16" ht="25.5">
      <c r="A667" t="s">
        <v>49</v>
      </c>
      <c s="34" t="s">
        <v>266</v>
      </c>
      <c s="34" t="s">
        <v>3596</v>
      </c>
      <c s="35" t="s">
        <v>5</v>
      </c>
      <c s="6" t="s">
        <v>3597</v>
      </c>
      <c s="36" t="s">
        <v>100</v>
      </c>
      <c s="37">
        <v>4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2960</v>
      </c>
      <c>
        <f>(M667*21)/100</f>
      </c>
      <c t="s">
        <v>27</v>
      </c>
    </row>
    <row r="668" spans="1:5" ht="12.75">
      <c r="A668" s="35" t="s">
        <v>54</v>
      </c>
      <c r="E668" s="39" t="s">
        <v>5</v>
      </c>
    </row>
    <row r="669" spans="1:5" ht="25.5">
      <c r="A669" s="35" t="s">
        <v>56</v>
      </c>
      <c r="E669" s="40" t="s">
        <v>3598</v>
      </c>
    </row>
    <row r="670" spans="1:5" ht="12.75">
      <c r="A670" t="s">
        <v>58</v>
      </c>
      <c r="E670" s="39" t="s">
        <v>1304</v>
      </c>
    </row>
    <row r="671" spans="1:16" ht="12.75">
      <c r="A671" t="s">
        <v>49</v>
      </c>
      <c s="34" t="s">
        <v>269</v>
      </c>
      <c s="34" t="s">
        <v>3599</v>
      </c>
      <c s="35" t="s">
        <v>5</v>
      </c>
      <c s="6" t="s">
        <v>3600</v>
      </c>
      <c s="36" t="s">
        <v>93</v>
      </c>
      <c s="37">
        <v>2.7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2960</v>
      </c>
      <c>
        <f>(M671*21)/100</f>
      </c>
      <c t="s">
        <v>27</v>
      </c>
    </row>
    <row r="672" spans="1:5" ht="12.75">
      <c r="A672" s="35" t="s">
        <v>54</v>
      </c>
      <c r="E672" s="39" t="s">
        <v>5</v>
      </c>
    </row>
    <row r="673" spans="1:5" ht="12.75">
      <c r="A673" s="35" t="s">
        <v>56</v>
      </c>
      <c r="E673" s="40" t="s">
        <v>3601</v>
      </c>
    </row>
    <row r="674" spans="1:5" ht="12.75">
      <c r="A674" t="s">
        <v>58</v>
      </c>
      <c r="E674" s="39" t="s">
        <v>1304</v>
      </c>
    </row>
    <row r="675" spans="1:16" ht="25.5">
      <c r="A675" t="s">
        <v>49</v>
      </c>
      <c s="34" t="s">
        <v>272</v>
      </c>
      <c s="34" t="s">
        <v>3602</v>
      </c>
      <c s="35" t="s">
        <v>5</v>
      </c>
      <c s="6" t="s">
        <v>3603</v>
      </c>
      <c s="36" t="s">
        <v>93</v>
      </c>
      <c s="37">
        <v>6.62</v>
      </c>
      <c s="36">
        <v>0</v>
      </c>
      <c s="36">
        <f>ROUND(G675*H675,6)</f>
      </c>
      <c r="L675" s="38">
        <v>0</v>
      </c>
      <c s="32">
        <f>ROUND(ROUND(L675,2)*ROUND(G675,3),2)</f>
      </c>
      <c s="36" t="s">
        <v>2960</v>
      </c>
      <c>
        <f>(M675*21)/100</f>
      </c>
      <c t="s">
        <v>27</v>
      </c>
    </row>
    <row r="676" spans="1:5" ht="12.75">
      <c r="A676" s="35" t="s">
        <v>54</v>
      </c>
      <c r="E676" s="39" t="s">
        <v>5</v>
      </c>
    </row>
    <row r="677" spans="1:5" ht="12.75">
      <c r="A677" s="35" t="s">
        <v>56</v>
      </c>
      <c r="E677" s="40" t="s">
        <v>3604</v>
      </c>
    </row>
    <row r="678" spans="1:5" ht="12.75">
      <c r="A678" t="s">
        <v>58</v>
      </c>
      <c r="E678" s="39" t="s">
        <v>1304</v>
      </c>
    </row>
    <row r="679" spans="1:16" ht="12.75">
      <c r="A679" t="s">
        <v>49</v>
      </c>
      <c s="34" t="s">
        <v>275</v>
      </c>
      <c s="34" t="s">
        <v>3605</v>
      </c>
      <c s="35" t="s">
        <v>5</v>
      </c>
      <c s="6" t="s">
        <v>3606</v>
      </c>
      <c s="36" t="s">
        <v>83</v>
      </c>
      <c s="37">
        <v>1.258</v>
      </c>
      <c s="36">
        <v>0</v>
      </c>
      <c s="36">
        <f>ROUND(G679*H679,6)</f>
      </c>
      <c r="L679" s="38">
        <v>0</v>
      </c>
      <c s="32">
        <f>ROUND(ROUND(L679,2)*ROUND(G679,3),2)</f>
      </c>
      <c s="36" t="s">
        <v>2960</v>
      </c>
      <c>
        <f>(M679*21)/100</f>
      </c>
      <c t="s">
        <v>27</v>
      </c>
    </row>
    <row r="680" spans="1:5" ht="12.75">
      <c r="A680" s="35" t="s">
        <v>54</v>
      </c>
      <c r="E680" s="39" t="s">
        <v>5</v>
      </c>
    </row>
    <row r="681" spans="1:5" ht="38.25">
      <c r="A681" s="35" t="s">
        <v>56</v>
      </c>
      <c r="E681" s="40" t="s">
        <v>3607</v>
      </c>
    </row>
    <row r="682" spans="1:5" ht="12.75">
      <c r="A682" t="s">
        <v>58</v>
      </c>
      <c r="E682" s="39" t="s">
        <v>1304</v>
      </c>
    </row>
    <row r="683" spans="1:16" ht="25.5">
      <c r="A683" t="s">
        <v>49</v>
      </c>
      <c s="34" t="s">
        <v>278</v>
      </c>
      <c s="34" t="s">
        <v>3608</v>
      </c>
      <c s="35" t="s">
        <v>5</v>
      </c>
      <c s="6" t="s">
        <v>3609</v>
      </c>
      <c s="36" t="s">
        <v>79</v>
      </c>
      <c s="37">
        <v>2.8</v>
      </c>
      <c s="36">
        <v>0</v>
      </c>
      <c s="36">
        <f>ROUND(G683*H683,6)</f>
      </c>
      <c r="L683" s="38">
        <v>0</v>
      </c>
      <c s="32">
        <f>ROUND(ROUND(L683,2)*ROUND(G683,3),2)</f>
      </c>
      <c s="36" t="s">
        <v>2960</v>
      </c>
      <c>
        <f>(M683*21)/100</f>
      </c>
      <c t="s">
        <v>27</v>
      </c>
    </row>
    <row r="684" spans="1:5" ht="12.75">
      <c r="A684" s="35" t="s">
        <v>54</v>
      </c>
      <c r="E684" s="39" t="s">
        <v>5</v>
      </c>
    </row>
    <row r="685" spans="1:5" ht="25.5">
      <c r="A685" s="35" t="s">
        <v>56</v>
      </c>
      <c r="E685" s="40" t="s">
        <v>3610</v>
      </c>
    </row>
    <row r="686" spans="1:5" ht="12.75">
      <c r="A686" t="s">
        <v>58</v>
      </c>
      <c r="E686" s="39" t="s">
        <v>1304</v>
      </c>
    </row>
    <row r="687" spans="1:16" ht="25.5">
      <c r="A687" t="s">
        <v>49</v>
      </c>
      <c s="34" t="s">
        <v>281</v>
      </c>
      <c s="34" t="s">
        <v>3611</v>
      </c>
      <c s="35" t="s">
        <v>5</v>
      </c>
      <c s="6" t="s">
        <v>3612</v>
      </c>
      <c s="36" t="s">
        <v>79</v>
      </c>
      <c s="37">
        <v>8.64</v>
      </c>
      <c s="36">
        <v>0</v>
      </c>
      <c s="36">
        <f>ROUND(G687*H687,6)</f>
      </c>
      <c r="L687" s="38">
        <v>0</v>
      </c>
      <c s="32">
        <f>ROUND(ROUND(L687,2)*ROUND(G687,3),2)</f>
      </c>
      <c s="36" t="s">
        <v>2960</v>
      </c>
      <c>
        <f>(M687*21)/100</f>
      </c>
      <c t="s">
        <v>27</v>
      </c>
    </row>
    <row r="688" spans="1:5" ht="12.75">
      <c r="A688" s="35" t="s">
        <v>54</v>
      </c>
      <c r="E688" s="39" t="s">
        <v>5</v>
      </c>
    </row>
    <row r="689" spans="1:5" ht="12.75">
      <c r="A689" s="35" t="s">
        <v>56</v>
      </c>
      <c r="E689" s="40" t="s">
        <v>3613</v>
      </c>
    </row>
    <row r="690" spans="1:5" ht="12.75">
      <c r="A690" t="s">
        <v>58</v>
      </c>
      <c r="E690" s="39" t="s">
        <v>1304</v>
      </c>
    </row>
    <row r="691" spans="1:16" ht="25.5">
      <c r="A691" t="s">
        <v>49</v>
      </c>
      <c s="34" t="s">
        <v>284</v>
      </c>
      <c s="34" t="s">
        <v>3614</v>
      </c>
      <c s="35" t="s">
        <v>5</v>
      </c>
      <c s="6" t="s">
        <v>3615</v>
      </c>
      <c s="36" t="s">
        <v>79</v>
      </c>
      <c s="37">
        <v>24.442</v>
      </c>
      <c s="36">
        <v>0</v>
      </c>
      <c s="36">
        <f>ROUND(G691*H691,6)</f>
      </c>
      <c r="L691" s="38">
        <v>0</v>
      </c>
      <c s="32">
        <f>ROUND(ROUND(L691,2)*ROUND(G691,3),2)</f>
      </c>
      <c s="36" t="s">
        <v>2960</v>
      </c>
      <c>
        <f>(M691*21)/100</f>
      </c>
      <c t="s">
        <v>27</v>
      </c>
    </row>
    <row r="692" spans="1:5" ht="12.75">
      <c r="A692" s="35" t="s">
        <v>54</v>
      </c>
      <c r="E692" s="39" t="s">
        <v>5</v>
      </c>
    </row>
    <row r="693" spans="1:5" ht="51">
      <c r="A693" s="35" t="s">
        <v>56</v>
      </c>
      <c r="E693" s="40" t="s">
        <v>3616</v>
      </c>
    </row>
    <row r="694" spans="1:5" ht="12.75">
      <c r="A694" t="s">
        <v>58</v>
      </c>
      <c r="E694" s="39" t="s">
        <v>1304</v>
      </c>
    </row>
    <row r="695" spans="1:16" ht="12.75">
      <c r="A695" t="s">
        <v>49</v>
      </c>
      <c s="34" t="s">
        <v>287</v>
      </c>
      <c s="34" t="s">
        <v>3617</v>
      </c>
      <c s="35" t="s">
        <v>5</v>
      </c>
      <c s="6" t="s">
        <v>3618</v>
      </c>
      <c s="36" t="s">
        <v>79</v>
      </c>
      <c s="37">
        <v>8.235</v>
      </c>
      <c s="36">
        <v>0</v>
      </c>
      <c s="36">
        <f>ROUND(G695*H695,6)</f>
      </c>
      <c r="L695" s="38">
        <v>0</v>
      </c>
      <c s="32">
        <f>ROUND(ROUND(L695,2)*ROUND(G695,3),2)</f>
      </c>
      <c s="36" t="s">
        <v>2960</v>
      </c>
      <c>
        <f>(M695*21)/100</f>
      </c>
      <c t="s">
        <v>27</v>
      </c>
    </row>
    <row r="696" spans="1:5" ht="12.75">
      <c r="A696" s="35" t="s">
        <v>54</v>
      </c>
      <c r="E696" s="39" t="s">
        <v>5</v>
      </c>
    </row>
    <row r="697" spans="1:5" ht="12.75">
      <c r="A697" s="35" t="s">
        <v>56</v>
      </c>
      <c r="E697" s="40" t="s">
        <v>3619</v>
      </c>
    </row>
    <row r="698" spans="1:5" ht="12.75">
      <c r="A698" t="s">
        <v>58</v>
      </c>
      <c r="E698" s="39" t="s">
        <v>1304</v>
      </c>
    </row>
    <row r="699" spans="1:16" ht="12.75">
      <c r="A699" t="s">
        <v>49</v>
      </c>
      <c s="34" t="s">
        <v>290</v>
      </c>
      <c s="34" t="s">
        <v>3620</v>
      </c>
      <c s="35" t="s">
        <v>5</v>
      </c>
      <c s="6" t="s">
        <v>3621</v>
      </c>
      <c s="36" t="s">
        <v>79</v>
      </c>
      <c s="37">
        <v>8.235</v>
      </c>
      <c s="36">
        <v>0</v>
      </c>
      <c s="36">
        <f>ROUND(G699*H699,6)</f>
      </c>
      <c r="L699" s="38">
        <v>0</v>
      </c>
      <c s="32">
        <f>ROUND(ROUND(L699,2)*ROUND(G699,3),2)</f>
      </c>
      <c s="36" t="s">
        <v>2960</v>
      </c>
      <c>
        <f>(M699*21)/100</f>
      </c>
      <c t="s">
        <v>27</v>
      </c>
    </row>
    <row r="700" spans="1:5" ht="12.75">
      <c r="A700" s="35" t="s">
        <v>54</v>
      </c>
      <c r="E700" s="39" t="s">
        <v>5</v>
      </c>
    </row>
    <row r="701" spans="1:5" ht="12.75">
      <c r="A701" s="35" t="s">
        <v>56</v>
      </c>
      <c r="E701" s="40" t="s">
        <v>5</v>
      </c>
    </row>
    <row r="702" spans="1:5" ht="12.75">
      <c r="A702" t="s">
        <v>58</v>
      </c>
      <c r="E702" s="39" t="s">
        <v>1304</v>
      </c>
    </row>
    <row r="703" spans="1:16" ht="25.5">
      <c r="A703" t="s">
        <v>49</v>
      </c>
      <c s="34" t="s">
        <v>293</v>
      </c>
      <c s="34" t="s">
        <v>3622</v>
      </c>
      <c s="35" t="s">
        <v>5</v>
      </c>
      <c s="6" t="s">
        <v>3623</v>
      </c>
      <c s="36" t="s">
        <v>79</v>
      </c>
      <c s="37">
        <v>2</v>
      </c>
      <c s="36">
        <v>0</v>
      </c>
      <c s="36">
        <f>ROUND(G703*H703,6)</f>
      </c>
      <c r="L703" s="38">
        <v>0</v>
      </c>
      <c s="32">
        <f>ROUND(ROUND(L703,2)*ROUND(G703,3),2)</f>
      </c>
      <c s="36" t="s">
        <v>2960</v>
      </c>
      <c>
        <f>(M703*21)/100</f>
      </c>
      <c t="s">
        <v>27</v>
      </c>
    </row>
    <row r="704" spans="1:5" ht="12.75">
      <c r="A704" s="35" t="s">
        <v>54</v>
      </c>
      <c r="E704" s="39" t="s">
        <v>5</v>
      </c>
    </row>
    <row r="705" spans="1:5" ht="12.75">
      <c r="A705" s="35" t="s">
        <v>56</v>
      </c>
      <c r="E705" s="40" t="s">
        <v>3624</v>
      </c>
    </row>
    <row r="706" spans="1:5" ht="12.75">
      <c r="A706" t="s">
        <v>58</v>
      </c>
      <c r="E706" s="39" t="s">
        <v>1304</v>
      </c>
    </row>
    <row r="707" spans="1:16" ht="25.5">
      <c r="A707" t="s">
        <v>49</v>
      </c>
      <c s="34" t="s">
        <v>296</v>
      </c>
      <c s="34" t="s">
        <v>3625</v>
      </c>
      <c s="35" t="s">
        <v>5</v>
      </c>
      <c s="6" t="s">
        <v>3626</v>
      </c>
      <c s="36" t="s">
        <v>79</v>
      </c>
      <c s="37">
        <v>156.85</v>
      </c>
      <c s="36">
        <v>0</v>
      </c>
      <c s="36">
        <f>ROUND(G707*H707,6)</f>
      </c>
      <c r="L707" s="38">
        <v>0</v>
      </c>
      <c s="32">
        <f>ROUND(ROUND(L707,2)*ROUND(G707,3),2)</f>
      </c>
      <c s="36" t="s">
        <v>2960</v>
      </c>
      <c>
        <f>(M707*21)/100</f>
      </c>
      <c t="s">
        <v>27</v>
      </c>
    </row>
    <row r="708" spans="1:5" ht="12.75">
      <c r="A708" s="35" t="s">
        <v>54</v>
      </c>
      <c r="E708" s="39" t="s">
        <v>5</v>
      </c>
    </row>
    <row r="709" spans="1:5" ht="25.5">
      <c r="A709" s="35" t="s">
        <v>56</v>
      </c>
      <c r="E709" s="40" t="s">
        <v>3265</v>
      </c>
    </row>
    <row r="710" spans="1:5" ht="12.75">
      <c r="A710" t="s">
        <v>58</v>
      </c>
      <c r="E710" s="39" t="s">
        <v>1304</v>
      </c>
    </row>
    <row r="711" spans="1:16" ht="25.5">
      <c r="A711" t="s">
        <v>49</v>
      </c>
      <c s="34" t="s">
        <v>299</v>
      </c>
      <c s="34" t="s">
        <v>3627</v>
      </c>
      <c s="35" t="s">
        <v>5</v>
      </c>
      <c s="6" t="s">
        <v>3628</v>
      </c>
      <c s="36" t="s">
        <v>79</v>
      </c>
      <c s="37">
        <v>583.595</v>
      </c>
      <c s="36">
        <v>0</v>
      </c>
      <c s="36">
        <f>ROUND(G711*H711,6)</f>
      </c>
      <c r="L711" s="38">
        <v>0</v>
      </c>
      <c s="32">
        <f>ROUND(ROUND(L711,2)*ROUND(G711,3),2)</f>
      </c>
      <c s="36" t="s">
        <v>2960</v>
      </c>
      <c>
        <f>(M711*21)/100</f>
      </c>
      <c t="s">
        <v>27</v>
      </c>
    </row>
    <row r="712" spans="1:5" ht="12.75">
      <c r="A712" s="35" t="s">
        <v>54</v>
      </c>
      <c r="E712" s="39" t="s">
        <v>5</v>
      </c>
    </row>
    <row r="713" spans="1:5" ht="102">
      <c r="A713" s="35" t="s">
        <v>56</v>
      </c>
      <c r="E713" s="40" t="s">
        <v>3629</v>
      </c>
    </row>
    <row r="714" spans="1:5" ht="12.75">
      <c r="A714" t="s">
        <v>58</v>
      </c>
      <c r="E714" s="39" t="s">
        <v>1304</v>
      </c>
    </row>
    <row r="715" spans="1:16" ht="25.5">
      <c r="A715" t="s">
        <v>49</v>
      </c>
      <c s="34" t="s">
        <v>302</v>
      </c>
      <c s="34" t="s">
        <v>3353</v>
      </c>
      <c s="35" t="s">
        <v>5</v>
      </c>
      <c s="6" t="s">
        <v>3354</v>
      </c>
      <c s="36" t="s">
        <v>52</v>
      </c>
      <c s="37">
        <v>30.024</v>
      </c>
      <c s="36">
        <v>0</v>
      </c>
      <c s="36">
        <f>ROUND(G715*H715,6)</f>
      </c>
      <c r="L715" s="38">
        <v>0</v>
      </c>
      <c s="32">
        <f>ROUND(ROUND(L715,2)*ROUND(G715,3),2)</f>
      </c>
      <c s="36" t="s">
        <v>2960</v>
      </c>
      <c>
        <f>(M715*21)/100</f>
      </c>
      <c t="s">
        <v>27</v>
      </c>
    </row>
    <row r="716" spans="1:5" ht="12.75">
      <c r="A716" s="35" t="s">
        <v>54</v>
      </c>
      <c r="E716" s="39" t="s">
        <v>5</v>
      </c>
    </row>
    <row r="717" spans="1:5" ht="12.75">
      <c r="A717" s="35" t="s">
        <v>56</v>
      </c>
      <c r="E717" s="40" t="s">
        <v>3630</v>
      </c>
    </row>
    <row r="718" spans="1:5" ht="12.75">
      <c r="A718" t="s">
        <v>58</v>
      </c>
      <c r="E718" s="39" t="s">
        <v>1304</v>
      </c>
    </row>
    <row r="719" spans="1:16" ht="25.5">
      <c r="A719" t="s">
        <v>49</v>
      </c>
      <c s="34" t="s">
        <v>305</v>
      </c>
      <c s="34" t="s">
        <v>3118</v>
      </c>
      <c s="35" t="s">
        <v>5</v>
      </c>
      <c s="6" t="s">
        <v>3119</v>
      </c>
      <c s="36" t="s">
        <v>52</v>
      </c>
      <c s="37">
        <v>30.024</v>
      </c>
      <c s="36">
        <v>0</v>
      </c>
      <c s="36">
        <f>ROUND(G719*H719,6)</f>
      </c>
      <c r="L719" s="38">
        <v>0</v>
      </c>
      <c s="32">
        <f>ROUND(ROUND(L719,2)*ROUND(G719,3),2)</f>
      </c>
      <c s="36" t="s">
        <v>2960</v>
      </c>
      <c>
        <f>(M719*21)/100</f>
      </c>
      <c t="s">
        <v>27</v>
      </c>
    </row>
    <row r="720" spans="1:5" ht="12.75">
      <c r="A720" s="35" t="s">
        <v>54</v>
      </c>
      <c r="E720" s="39" t="s">
        <v>5</v>
      </c>
    </row>
    <row r="721" spans="1:5" ht="12.75">
      <c r="A721" s="35" t="s">
        <v>56</v>
      </c>
      <c r="E721" s="40" t="s">
        <v>3631</v>
      </c>
    </row>
    <row r="722" spans="1:5" ht="12.75">
      <c r="A722" t="s">
        <v>58</v>
      </c>
      <c r="E722" s="39" t="s">
        <v>1304</v>
      </c>
    </row>
    <row r="723" spans="1:16" ht="25.5">
      <c r="A723" t="s">
        <v>49</v>
      </c>
      <c s="34" t="s">
        <v>308</v>
      </c>
      <c s="34" t="s">
        <v>3121</v>
      </c>
      <c s="35" t="s">
        <v>5</v>
      </c>
      <c s="6" t="s">
        <v>3122</v>
      </c>
      <c s="36" t="s">
        <v>52</v>
      </c>
      <c s="37">
        <v>810.648</v>
      </c>
      <c s="36">
        <v>0</v>
      </c>
      <c s="36">
        <f>ROUND(G723*H723,6)</f>
      </c>
      <c r="L723" s="38">
        <v>0</v>
      </c>
      <c s="32">
        <f>ROUND(ROUND(L723,2)*ROUND(G723,3),2)</f>
      </c>
      <c s="36" t="s">
        <v>2960</v>
      </c>
      <c>
        <f>(M723*21)/100</f>
      </c>
      <c t="s">
        <v>27</v>
      </c>
    </row>
    <row r="724" spans="1:5" ht="12.75">
      <c r="A724" s="35" t="s">
        <v>54</v>
      </c>
      <c r="E724" s="39" t="s">
        <v>5</v>
      </c>
    </row>
    <row r="725" spans="1:5" ht="12.75">
      <c r="A725" s="35" t="s">
        <v>56</v>
      </c>
      <c r="E725" s="40" t="s">
        <v>3632</v>
      </c>
    </row>
    <row r="726" spans="1:5" ht="12.75">
      <c r="A726" t="s">
        <v>58</v>
      </c>
      <c r="E726" s="39" t="s">
        <v>1304</v>
      </c>
    </row>
    <row r="727" spans="1:16" ht="25.5">
      <c r="A727" t="s">
        <v>49</v>
      </c>
      <c s="34" t="s">
        <v>311</v>
      </c>
      <c s="34" t="s">
        <v>2967</v>
      </c>
      <c s="35" t="s">
        <v>5</v>
      </c>
      <c s="6" t="s">
        <v>3161</v>
      </c>
      <c s="36" t="s">
        <v>52</v>
      </c>
      <c s="37">
        <v>5.86</v>
      </c>
      <c s="36">
        <v>0</v>
      </c>
      <c s="36">
        <f>ROUND(G727*H727,6)</f>
      </c>
      <c r="L727" s="38">
        <v>0</v>
      </c>
      <c s="32">
        <f>ROUND(ROUND(L727,2)*ROUND(G727,3),2)</f>
      </c>
      <c s="36" t="s">
        <v>2350</v>
      </c>
      <c>
        <f>(M727*21)/100</f>
      </c>
      <c t="s">
        <v>27</v>
      </c>
    </row>
    <row r="728" spans="1:5" ht="12.75">
      <c r="A728" s="35" t="s">
        <v>54</v>
      </c>
      <c r="E728" s="39" t="s">
        <v>5</v>
      </c>
    </row>
    <row r="729" spans="1:5" ht="12.75">
      <c r="A729" s="35" t="s">
        <v>56</v>
      </c>
      <c r="E729" s="40" t="s">
        <v>3633</v>
      </c>
    </row>
    <row r="730" spans="1:5" ht="12.75">
      <c r="A730" t="s">
        <v>58</v>
      </c>
      <c r="E730" s="39" t="s">
        <v>3359</v>
      </c>
    </row>
    <row r="731" spans="1:16" ht="25.5">
      <c r="A731" t="s">
        <v>49</v>
      </c>
      <c s="34" t="s">
        <v>314</v>
      </c>
      <c s="34" t="s">
        <v>3634</v>
      </c>
      <c s="35" t="s">
        <v>5</v>
      </c>
      <c s="6" t="s">
        <v>3164</v>
      </c>
      <c s="36" t="s">
        <v>52</v>
      </c>
      <c s="37">
        <v>23.409</v>
      </c>
      <c s="36">
        <v>0</v>
      </c>
      <c s="36">
        <f>ROUND(G731*H731,6)</f>
      </c>
      <c r="L731" s="38">
        <v>0</v>
      </c>
      <c s="32">
        <f>ROUND(ROUND(L731,2)*ROUND(G731,3),2)</f>
      </c>
      <c s="36" t="s">
        <v>2350</v>
      </c>
      <c>
        <f>(M731*21)/100</f>
      </c>
      <c t="s">
        <v>27</v>
      </c>
    </row>
    <row r="732" spans="1:5" ht="12.75">
      <c r="A732" s="35" t="s">
        <v>54</v>
      </c>
      <c r="E732" s="39" t="s">
        <v>5</v>
      </c>
    </row>
    <row r="733" spans="1:5" ht="25.5">
      <c r="A733" s="35" t="s">
        <v>56</v>
      </c>
      <c r="E733" s="40" t="s">
        <v>3635</v>
      </c>
    </row>
    <row r="734" spans="1:5" ht="12.75">
      <c r="A734" t="s">
        <v>58</v>
      </c>
      <c r="E734" s="39" t="s">
        <v>3359</v>
      </c>
    </row>
    <row r="735" spans="1:13" ht="12.75">
      <c r="A735" t="s">
        <v>46</v>
      </c>
      <c r="C735" s="31" t="s">
        <v>351</v>
      </c>
      <c r="E735" s="33" t="s">
        <v>3636</v>
      </c>
      <c r="J735" s="32">
        <f>0</f>
      </c>
      <c s="32">
        <f>0</f>
      </c>
      <c s="32">
        <f>0+L736+L740</f>
      </c>
      <c s="32">
        <f>0+M736+M740</f>
      </c>
    </row>
    <row r="736" spans="1:16" ht="25.5">
      <c r="A736" t="s">
        <v>49</v>
      </c>
      <c s="34" t="s">
        <v>317</v>
      </c>
      <c s="34" t="s">
        <v>3637</v>
      </c>
      <c s="35" t="s">
        <v>5</v>
      </c>
      <c s="6" t="s">
        <v>3638</v>
      </c>
      <c s="36" t="s">
        <v>93</v>
      </c>
      <c s="37">
        <v>4</v>
      </c>
      <c s="36">
        <v>0</v>
      </c>
      <c s="36">
        <f>ROUND(G736*H736,6)</f>
      </c>
      <c r="L736" s="38">
        <v>0</v>
      </c>
      <c s="32">
        <f>ROUND(ROUND(L736,2)*ROUND(G736,3),2)</f>
      </c>
      <c s="36" t="s">
        <v>2960</v>
      </c>
      <c>
        <f>(M736*21)/100</f>
      </c>
      <c t="s">
        <v>27</v>
      </c>
    </row>
    <row r="737" spans="1:5" ht="12.75">
      <c r="A737" s="35" t="s">
        <v>54</v>
      </c>
      <c r="E737" s="39" t="s">
        <v>5</v>
      </c>
    </row>
    <row r="738" spans="1:5" ht="12.75">
      <c r="A738" s="35" t="s">
        <v>56</v>
      </c>
      <c r="E738" s="40" t="s">
        <v>3639</v>
      </c>
    </row>
    <row r="739" spans="1:5" ht="12.75">
      <c r="A739" t="s">
        <v>58</v>
      </c>
      <c r="E739" s="39" t="s">
        <v>1304</v>
      </c>
    </row>
    <row r="740" spans="1:16" ht="25.5">
      <c r="A740" t="s">
        <v>49</v>
      </c>
      <c s="34" t="s">
        <v>320</v>
      </c>
      <c s="34" t="s">
        <v>3640</v>
      </c>
      <c s="35" t="s">
        <v>5</v>
      </c>
      <c s="6" t="s">
        <v>3641</v>
      </c>
      <c s="36" t="s">
        <v>93</v>
      </c>
      <c s="37">
        <v>6</v>
      </c>
      <c s="36">
        <v>0</v>
      </c>
      <c s="36">
        <f>ROUND(G740*H740,6)</f>
      </c>
      <c r="L740" s="38">
        <v>0</v>
      </c>
      <c s="32">
        <f>ROUND(ROUND(L740,2)*ROUND(G740,3),2)</f>
      </c>
      <c s="36" t="s">
        <v>2960</v>
      </c>
      <c>
        <f>(M740*21)/100</f>
      </c>
      <c t="s">
        <v>27</v>
      </c>
    </row>
    <row r="741" spans="1:5" ht="12.75">
      <c r="A741" s="35" t="s">
        <v>54</v>
      </c>
      <c r="E741" s="39" t="s">
        <v>5</v>
      </c>
    </row>
    <row r="742" spans="1:5" ht="12.75">
      <c r="A742" s="35" t="s">
        <v>56</v>
      </c>
      <c r="E742" s="40" t="s">
        <v>5</v>
      </c>
    </row>
    <row r="743" spans="1:5" ht="12.75">
      <c r="A743" t="s">
        <v>58</v>
      </c>
      <c r="E743" s="39" t="s">
        <v>1304</v>
      </c>
    </row>
    <row r="744" spans="1:13" ht="12.75">
      <c r="A744" t="s">
        <v>46</v>
      </c>
      <c r="C744" s="31" t="s">
        <v>3182</v>
      </c>
      <c r="E744" s="33" t="s">
        <v>2584</v>
      </c>
      <c r="J744" s="32">
        <f>0</f>
      </c>
      <c s="32">
        <f>0</f>
      </c>
      <c s="32">
        <f>0+L745</f>
      </c>
      <c s="32">
        <f>0+M745</f>
      </c>
    </row>
    <row r="745" spans="1:16" ht="25.5">
      <c r="A745" t="s">
        <v>49</v>
      </c>
      <c s="34" t="s">
        <v>323</v>
      </c>
      <c s="34" t="s">
        <v>3642</v>
      </c>
      <c s="35" t="s">
        <v>5</v>
      </c>
      <c s="6" t="s">
        <v>3643</v>
      </c>
      <c s="36" t="s">
        <v>52</v>
      </c>
      <c s="37">
        <v>50.711</v>
      </c>
      <c s="36">
        <v>0</v>
      </c>
      <c s="36">
        <f>ROUND(G745*H745,6)</f>
      </c>
      <c r="L745" s="38">
        <v>0</v>
      </c>
      <c s="32">
        <f>ROUND(ROUND(L745,2)*ROUND(G745,3),2)</f>
      </c>
      <c s="36" t="s">
        <v>2960</v>
      </c>
      <c>
        <f>(M745*21)/100</f>
      </c>
      <c t="s">
        <v>27</v>
      </c>
    </row>
    <row r="746" spans="1:5" ht="12.75">
      <c r="A746" s="35" t="s">
        <v>54</v>
      </c>
      <c r="E746" s="39" t="s">
        <v>5</v>
      </c>
    </row>
    <row r="747" spans="1:5" ht="12.75">
      <c r="A747" s="35" t="s">
        <v>56</v>
      </c>
      <c r="E747" s="40" t="s">
        <v>5</v>
      </c>
    </row>
    <row r="748" spans="1:5" ht="12.75">
      <c r="A748" t="s">
        <v>58</v>
      </c>
      <c r="E748" s="39" t="s">
        <v>1304</v>
      </c>
    </row>
    <row r="749" spans="1:13" ht="12.75">
      <c r="A749" t="s">
        <v>46</v>
      </c>
      <c r="C749" s="31" t="s">
        <v>3644</v>
      </c>
      <c r="E749" s="33" t="s">
        <v>3645</v>
      </c>
      <c r="J749" s="32">
        <f>0</f>
      </c>
      <c s="32">
        <f>0</f>
      </c>
      <c s="32">
        <f>0+L750+L754</f>
      </c>
      <c s="32">
        <f>0+M750+M754</f>
      </c>
    </row>
    <row r="750" spans="1:16" ht="25.5">
      <c r="A750" t="s">
        <v>49</v>
      </c>
      <c s="34" t="s">
        <v>1194</v>
      </c>
      <c s="34" t="s">
        <v>3646</v>
      </c>
      <c s="35" t="s">
        <v>5</v>
      </c>
      <c s="6" t="s">
        <v>3647</v>
      </c>
      <c s="36" t="s">
        <v>329</v>
      </c>
      <c s="37">
        <v>48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2350</v>
      </c>
      <c>
        <f>(M750*21)/100</f>
      </c>
      <c t="s">
        <v>27</v>
      </c>
    </row>
    <row r="751" spans="1:5" ht="12.75">
      <c r="A751" s="35" t="s">
        <v>54</v>
      </c>
      <c r="E751" s="39" t="s">
        <v>5</v>
      </c>
    </row>
    <row r="752" spans="1:5" ht="25.5">
      <c r="A752" s="35" t="s">
        <v>56</v>
      </c>
      <c r="E752" s="40" t="s">
        <v>3648</v>
      </c>
    </row>
    <row r="753" spans="1:5" ht="12.75">
      <c r="A753" t="s">
        <v>58</v>
      </c>
      <c r="E753" s="39" t="s">
        <v>3359</v>
      </c>
    </row>
    <row r="754" spans="1:16" ht="25.5">
      <c r="A754" t="s">
        <v>49</v>
      </c>
      <c s="34" t="s">
        <v>1196</v>
      </c>
      <c s="34" t="s">
        <v>3649</v>
      </c>
      <c s="35" t="s">
        <v>5</v>
      </c>
      <c s="6" t="s">
        <v>3650</v>
      </c>
      <c s="36" t="s">
        <v>329</v>
      </c>
      <c s="37">
        <v>200</v>
      </c>
      <c s="36">
        <v>0</v>
      </c>
      <c s="36">
        <f>ROUND(G754*H754,6)</f>
      </c>
      <c r="L754" s="38">
        <v>0</v>
      </c>
      <c s="32">
        <f>ROUND(ROUND(L754,2)*ROUND(G754,3),2)</f>
      </c>
      <c s="36" t="s">
        <v>2350</v>
      </c>
      <c>
        <f>(M754*21)/100</f>
      </c>
      <c t="s">
        <v>27</v>
      </c>
    </row>
    <row r="755" spans="1:5" ht="12.75">
      <c r="A755" s="35" t="s">
        <v>54</v>
      </c>
      <c r="E755" s="39" t="s">
        <v>5</v>
      </c>
    </row>
    <row r="756" spans="1:5" ht="25.5">
      <c r="A756" s="35" t="s">
        <v>56</v>
      </c>
      <c r="E756" s="40" t="s">
        <v>3651</v>
      </c>
    </row>
    <row r="757" spans="1:5" ht="12.75">
      <c r="A757" t="s">
        <v>58</v>
      </c>
      <c r="E757" s="39" t="s">
        <v>3359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3189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3189</v>
      </c>
      <c r="E4" s="26" t="s">
        <v>3190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COUNTIFS(L8:L196,"=0",A8:A196,"P")+COUNTIFS(L8:L196,"",A8:A196,"P")+SUM(Q8:Q196)</f>
      </c>
    </row>
    <row r="8" spans="1:13" ht="12.75">
      <c r="A8" t="s">
        <v>44</v>
      </c>
      <c r="C8" s="28" t="s">
        <v>3654</v>
      </c>
      <c r="E8" s="30" t="s">
        <v>3653</v>
      </c>
      <c r="J8" s="29">
        <f>0+J9+J22+J47+J64+J89+J110+J135</f>
      </c>
      <c s="29">
        <f>0+K9+K22+K47+K64+K89+K110+K135</f>
      </c>
      <c s="29">
        <f>0+L9+L22+L47+L64+L89+L110+L135</f>
      </c>
      <c s="29">
        <f>0+M9+M22+M47+M64+M89+M110+M135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1744</v>
      </c>
      <c s="35" t="s">
        <v>47</v>
      </c>
      <c s="6" t="s">
        <v>1745</v>
      </c>
      <c s="36" t="s">
        <v>52</v>
      </c>
      <c s="37">
        <v>417.018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3655</v>
      </c>
    </row>
    <row r="13" spans="1:5" ht="25.5">
      <c r="A13" t="s">
        <v>58</v>
      </c>
      <c r="E13" s="39" t="s">
        <v>1748</v>
      </c>
    </row>
    <row r="14" spans="1:16" ht="12.75">
      <c r="A14" t="s">
        <v>49</v>
      </c>
      <c s="34" t="s">
        <v>27</v>
      </c>
      <c s="34" t="s">
        <v>1744</v>
      </c>
      <c s="35" t="s">
        <v>27</v>
      </c>
      <c s="6" t="s">
        <v>1745</v>
      </c>
      <c s="36" t="s">
        <v>52</v>
      </c>
      <c s="37">
        <v>2.262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2186</v>
      </c>
    </row>
    <row r="16" spans="1:5" ht="12.75">
      <c r="A16" s="35" t="s">
        <v>56</v>
      </c>
      <c r="E16" s="40" t="s">
        <v>3656</v>
      </c>
    </row>
    <row r="17" spans="1:5" ht="25.5">
      <c r="A17" t="s">
        <v>58</v>
      </c>
      <c r="E17" s="39" t="s">
        <v>1748</v>
      </c>
    </row>
    <row r="18" spans="1:16" ht="12.75">
      <c r="A18" t="s">
        <v>49</v>
      </c>
      <c s="34" t="s">
        <v>26</v>
      </c>
      <c s="34" t="s">
        <v>2190</v>
      </c>
      <c s="35" t="s">
        <v>5</v>
      </c>
      <c s="6" t="s">
        <v>2191</v>
      </c>
      <c s="36" t="s">
        <v>52</v>
      </c>
      <c s="37">
        <v>7.869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3657</v>
      </c>
    </row>
    <row r="20" spans="1:5" ht="12.75">
      <c r="A20" s="35" t="s">
        <v>56</v>
      </c>
      <c r="E20" s="40" t="s">
        <v>3658</v>
      </c>
    </row>
    <row r="21" spans="1:5" ht="25.5">
      <c r="A21" t="s">
        <v>58</v>
      </c>
      <c r="E21" s="39" t="s">
        <v>1748</v>
      </c>
    </row>
    <row r="22" spans="1:13" ht="12.75">
      <c r="A22" t="s">
        <v>46</v>
      </c>
      <c r="C22" s="31" t="s">
        <v>27</v>
      </c>
      <c r="E22" s="33" t="s">
        <v>1633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64</v>
      </c>
      <c s="34" t="s">
        <v>2677</v>
      </c>
      <c s="35" t="s">
        <v>5</v>
      </c>
      <c s="6" t="s">
        <v>2678</v>
      </c>
      <c s="36" t="s">
        <v>93</v>
      </c>
      <c s="37">
        <v>32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3659</v>
      </c>
    </row>
    <row r="25" spans="1:5" ht="12.75">
      <c r="A25" s="35" t="s">
        <v>56</v>
      </c>
      <c r="E25" s="40" t="s">
        <v>3660</v>
      </c>
    </row>
    <row r="26" spans="1:5" ht="51">
      <c r="A26" t="s">
        <v>58</v>
      </c>
      <c r="E26" s="39" t="s">
        <v>2680</v>
      </c>
    </row>
    <row r="27" spans="1:16" ht="25.5">
      <c r="A27" t="s">
        <v>49</v>
      </c>
      <c s="34" t="s">
        <v>67</v>
      </c>
      <c s="34" t="s">
        <v>3661</v>
      </c>
      <c s="35" t="s">
        <v>5</v>
      </c>
      <c s="6" t="s">
        <v>3662</v>
      </c>
      <c s="36" t="s">
        <v>93</v>
      </c>
      <c s="37">
        <v>32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56</v>
      </c>
      <c r="E29" s="40" t="s">
        <v>3663</v>
      </c>
    </row>
    <row r="30" spans="1:5" ht="63.75">
      <c r="A30" t="s">
        <v>58</v>
      </c>
      <c r="E30" s="39" t="s">
        <v>2222</v>
      </c>
    </row>
    <row r="31" spans="1:16" ht="12.75">
      <c r="A31" t="s">
        <v>49</v>
      </c>
      <c s="34" t="s">
        <v>70</v>
      </c>
      <c s="34" t="s">
        <v>3664</v>
      </c>
      <c s="35" t="s">
        <v>5</v>
      </c>
      <c s="6" t="s">
        <v>3665</v>
      </c>
      <c s="36" t="s">
        <v>83</v>
      </c>
      <c s="37">
        <v>0.3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3666</v>
      </c>
    </row>
    <row r="33" spans="1:5" ht="12.75">
      <c r="A33" s="35" t="s">
        <v>56</v>
      </c>
      <c r="E33" s="40" t="s">
        <v>3667</v>
      </c>
    </row>
    <row r="34" spans="1:5" ht="369.75">
      <c r="A34" t="s">
        <v>58</v>
      </c>
      <c r="E34" s="39" t="s">
        <v>1759</v>
      </c>
    </row>
    <row r="35" spans="1:16" ht="12.75">
      <c r="A35" t="s">
        <v>49</v>
      </c>
      <c s="34" t="s">
        <v>73</v>
      </c>
      <c s="34" t="s">
        <v>3668</v>
      </c>
      <c s="35" t="s">
        <v>5</v>
      </c>
      <c s="6" t="s">
        <v>3669</v>
      </c>
      <c s="36" t="s">
        <v>52</v>
      </c>
      <c s="37">
        <v>0.649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56</v>
      </c>
      <c r="E37" s="40" t="s">
        <v>3670</v>
      </c>
    </row>
    <row r="38" spans="1:5" ht="267.75">
      <c r="A38" t="s">
        <v>58</v>
      </c>
      <c r="E38" s="39" t="s">
        <v>2240</v>
      </c>
    </row>
    <row r="39" spans="1:16" ht="25.5">
      <c r="A39" t="s">
        <v>49</v>
      </c>
      <c s="34" t="s">
        <v>76</v>
      </c>
      <c s="34" t="s">
        <v>3671</v>
      </c>
      <c s="35" t="s">
        <v>5</v>
      </c>
      <c s="6" t="s">
        <v>3672</v>
      </c>
      <c s="36" t="s">
        <v>100</v>
      </c>
      <c s="37">
        <v>233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3673</v>
      </c>
    </row>
    <row r="41" spans="1:5" ht="12.75">
      <c r="A41" s="35" t="s">
        <v>56</v>
      </c>
      <c r="E41" s="40" t="s">
        <v>3674</v>
      </c>
    </row>
    <row r="42" spans="1:5" ht="63.75">
      <c r="A42" t="s">
        <v>58</v>
      </c>
      <c r="E42" s="39" t="s">
        <v>2254</v>
      </c>
    </row>
    <row r="43" spans="1:16" ht="25.5">
      <c r="A43" t="s">
        <v>49</v>
      </c>
      <c s="34" t="s">
        <v>80</v>
      </c>
      <c s="34" t="s">
        <v>3675</v>
      </c>
      <c s="35" t="s">
        <v>5</v>
      </c>
      <c s="6" t="s">
        <v>3672</v>
      </c>
      <c s="36" t="s">
        <v>100</v>
      </c>
      <c s="37">
        <v>400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3676</v>
      </c>
    </row>
    <row r="45" spans="1:5" ht="12.75">
      <c r="A45" s="35" t="s">
        <v>56</v>
      </c>
      <c r="E45" s="40" t="s">
        <v>3677</v>
      </c>
    </row>
    <row r="46" spans="1:5" ht="63.75">
      <c r="A46" t="s">
        <v>58</v>
      </c>
      <c r="E46" s="39" t="s">
        <v>2254</v>
      </c>
    </row>
    <row r="47" spans="1:13" ht="12.75">
      <c r="A47" t="s">
        <v>46</v>
      </c>
      <c r="C47" s="31" t="s">
        <v>26</v>
      </c>
      <c r="E47" s="33" t="s">
        <v>1754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49</v>
      </c>
      <c s="34" t="s">
        <v>84</v>
      </c>
      <c s="34" t="s">
        <v>3678</v>
      </c>
      <c s="35" t="s">
        <v>5</v>
      </c>
      <c s="6" t="s">
        <v>3679</v>
      </c>
      <c s="36" t="s">
        <v>83</v>
      </c>
      <c s="37">
        <v>29.35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3680</v>
      </c>
    </row>
    <row r="50" spans="1:5" ht="38.25">
      <c r="A50" s="35" t="s">
        <v>56</v>
      </c>
      <c r="E50" s="40" t="s">
        <v>3681</v>
      </c>
    </row>
    <row r="51" spans="1:5" ht="369.75">
      <c r="A51" t="s">
        <v>58</v>
      </c>
      <c r="E51" s="39" t="s">
        <v>1759</v>
      </c>
    </row>
    <row r="52" spans="1:16" ht="12.75">
      <c r="A52" t="s">
        <v>49</v>
      </c>
      <c s="34" t="s">
        <v>87</v>
      </c>
      <c s="34" t="s">
        <v>1869</v>
      </c>
      <c s="35" t="s">
        <v>5</v>
      </c>
      <c s="6" t="s">
        <v>1870</v>
      </c>
      <c s="36" t="s">
        <v>52</v>
      </c>
      <c s="37">
        <v>3.861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38.25">
      <c r="A54" s="35" t="s">
        <v>56</v>
      </c>
      <c r="E54" s="40" t="s">
        <v>3682</v>
      </c>
    </row>
    <row r="55" spans="1:5" ht="267.75">
      <c r="A55" t="s">
        <v>58</v>
      </c>
      <c r="E55" s="39" t="s">
        <v>2240</v>
      </c>
    </row>
    <row r="56" spans="1:16" ht="12.75">
      <c r="A56" t="s">
        <v>49</v>
      </c>
      <c s="34" t="s">
        <v>90</v>
      </c>
      <c s="34" t="s">
        <v>3683</v>
      </c>
      <c s="35" t="s">
        <v>5</v>
      </c>
      <c s="6" t="s">
        <v>3684</v>
      </c>
      <c s="36" t="s">
        <v>83</v>
      </c>
      <c s="37">
        <v>0.972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3685</v>
      </c>
    </row>
    <row r="58" spans="1:5" ht="12.75">
      <c r="A58" s="35" t="s">
        <v>56</v>
      </c>
      <c r="E58" s="40" t="s">
        <v>3686</v>
      </c>
    </row>
    <row r="59" spans="1:5" ht="369.75">
      <c r="A59" t="s">
        <v>58</v>
      </c>
      <c r="E59" s="39" t="s">
        <v>1764</v>
      </c>
    </row>
    <row r="60" spans="1:16" ht="12.75">
      <c r="A60" t="s">
        <v>49</v>
      </c>
      <c s="34" t="s">
        <v>94</v>
      </c>
      <c s="34" t="s">
        <v>3687</v>
      </c>
      <c s="35" t="s">
        <v>5</v>
      </c>
      <c s="6" t="s">
        <v>3688</v>
      </c>
      <c s="36" t="s">
        <v>52</v>
      </c>
      <c s="37">
        <v>0.703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3689</v>
      </c>
    </row>
    <row r="63" spans="1:5" ht="267.75">
      <c r="A63" t="s">
        <v>58</v>
      </c>
      <c r="E63" s="39" t="s">
        <v>2240</v>
      </c>
    </row>
    <row r="64" spans="1:13" ht="12.75">
      <c r="A64" t="s">
        <v>46</v>
      </c>
      <c r="C64" s="31" t="s">
        <v>64</v>
      </c>
      <c r="E64" s="33" t="s">
        <v>1660</v>
      </c>
      <c r="J64" s="32">
        <f>0</f>
      </c>
      <c s="32">
        <f>0</f>
      </c>
      <c s="32">
        <f>0+L65+L69+L73+L77+L81+L85</f>
      </c>
      <c s="32">
        <f>0+M65+M69+M73+M77+M81+M85</f>
      </c>
    </row>
    <row r="65" spans="1:16" ht="12.75">
      <c r="A65" t="s">
        <v>49</v>
      </c>
      <c s="34" t="s">
        <v>97</v>
      </c>
      <c s="34" t="s">
        <v>3690</v>
      </c>
      <c s="35" t="s">
        <v>5</v>
      </c>
      <c s="6" t="s">
        <v>3691</v>
      </c>
      <c s="36" t="s">
        <v>83</v>
      </c>
      <c s="37">
        <v>83.05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3692</v>
      </c>
    </row>
    <row r="68" spans="1:5" ht="369.75">
      <c r="A68" t="s">
        <v>58</v>
      </c>
      <c r="E68" s="39" t="s">
        <v>1764</v>
      </c>
    </row>
    <row r="69" spans="1:16" ht="12.75">
      <c r="A69" t="s">
        <v>49</v>
      </c>
      <c s="34" t="s">
        <v>101</v>
      </c>
      <c s="34" t="s">
        <v>3693</v>
      </c>
      <c s="35" t="s">
        <v>5</v>
      </c>
      <c s="6" t="s">
        <v>3694</v>
      </c>
      <c s="36" t="s">
        <v>52</v>
      </c>
      <c s="37">
        <v>15.481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3695</v>
      </c>
    </row>
    <row r="72" spans="1:5" ht="267.75">
      <c r="A72" t="s">
        <v>58</v>
      </c>
      <c r="E72" s="39" t="s">
        <v>2240</v>
      </c>
    </row>
    <row r="73" spans="1:16" ht="12.75">
      <c r="A73" t="s">
        <v>49</v>
      </c>
      <c s="34" t="s">
        <v>104</v>
      </c>
      <c s="34" t="s">
        <v>1902</v>
      </c>
      <c s="35" t="s">
        <v>5</v>
      </c>
      <c s="6" t="s">
        <v>1903</v>
      </c>
      <c s="36" t="s">
        <v>83</v>
      </c>
      <c s="37">
        <v>0.52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3696</v>
      </c>
    </row>
    <row r="75" spans="1:5" ht="12.75">
      <c r="A75" s="35" t="s">
        <v>56</v>
      </c>
      <c r="E75" s="40" t="s">
        <v>3697</v>
      </c>
    </row>
    <row r="76" spans="1:5" ht="369.75">
      <c r="A76" t="s">
        <v>58</v>
      </c>
      <c r="E76" s="39" t="s">
        <v>1764</v>
      </c>
    </row>
    <row r="77" spans="1:16" ht="12.75">
      <c r="A77" t="s">
        <v>49</v>
      </c>
      <c s="34" t="s">
        <v>107</v>
      </c>
      <c s="34" t="s">
        <v>2306</v>
      </c>
      <c s="35" t="s">
        <v>5</v>
      </c>
      <c s="6" t="s">
        <v>2307</v>
      </c>
      <c s="36" t="s">
        <v>83</v>
      </c>
      <c s="37">
        <v>15.65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377</v>
      </c>
      <c>
        <f>(M77*21)/100</f>
      </c>
      <c t="s">
        <v>27</v>
      </c>
    </row>
    <row r="78" spans="1:5" ht="12.75">
      <c r="A78" s="35" t="s">
        <v>54</v>
      </c>
      <c r="E78" s="39" t="s">
        <v>2702</v>
      </c>
    </row>
    <row r="79" spans="1:5" ht="12.75">
      <c r="A79" s="35" t="s">
        <v>56</v>
      </c>
      <c r="E79" s="40" t="s">
        <v>3698</v>
      </c>
    </row>
    <row r="80" spans="1:5" ht="369.75">
      <c r="A80" t="s">
        <v>58</v>
      </c>
      <c r="E80" s="39" t="s">
        <v>1764</v>
      </c>
    </row>
    <row r="81" spans="1:16" ht="12.75">
      <c r="A81" t="s">
        <v>49</v>
      </c>
      <c s="34" t="s">
        <v>110</v>
      </c>
      <c s="34" t="s">
        <v>2310</v>
      </c>
      <c s="35" t="s">
        <v>5</v>
      </c>
      <c s="6" t="s">
        <v>2311</v>
      </c>
      <c s="36" t="s">
        <v>52</v>
      </c>
      <c s="37">
        <v>0.626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377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3699</v>
      </c>
    </row>
    <row r="84" spans="1:5" ht="178.5">
      <c r="A84" t="s">
        <v>58</v>
      </c>
      <c r="E84" s="39" t="s">
        <v>2313</v>
      </c>
    </row>
    <row r="85" spans="1:16" ht="12.75">
      <c r="A85" t="s">
        <v>49</v>
      </c>
      <c s="34" t="s">
        <v>113</v>
      </c>
      <c s="34" t="s">
        <v>3700</v>
      </c>
      <c s="35" t="s">
        <v>5</v>
      </c>
      <c s="6" t="s">
        <v>3701</v>
      </c>
      <c s="36" t="s">
        <v>83</v>
      </c>
      <c s="37">
        <v>0.322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377</v>
      </c>
      <c>
        <f>(M85*21)/100</f>
      </c>
      <c t="s">
        <v>27</v>
      </c>
    </row>
    <row r="86" spans="1:5" ht="12.75">
      <c r="A86" s="35" t="s">
        <v>54</v>
      </c>
      <c r="E86" s="39" t="s">
        <v>3702</v>
      </c>
    </row>
    <row r="87" spans="1:5" ht="12.75">
      <c r="A87" s="35" t="s">
        <v>56</v>
      </c>
      <c r="E87" s="40" t="s">
        <v>3703</v>
      </c>
    </row>
    <row r="88" spans="1:5" ht="38.25">
      <c r="A88" t="s">
        <v>58</v>
      </c>
      <c r="E88" s="39" t="s">
        <v>3704</v>
      </c>
    </row>
    <row r="89" spans="1:13" ht="12.75">
      <c r="A89" t="s">
        <v>46</v>
      </c>
      <c r="C89" s="31" t="s">
        <v>70</v>
      </c>
      <c r="E89" s="33" t="s">
        <v>1765</v>
      </c>
      <c r="J89" s="32">
        <f>0</f>
      </c>
      <c s="32">
        <f>0</f>
      </c>
      <c s="32">
        <f>0+L90+L94+L98+L102+L106</f>
      </c>
      <c s="32">
        <f>0+M90+M94+M98+M102+M106</f>
      </c>
    </row>
    <row r="90" spans="1:16" ht="25.5">
      <c r="A90" t="s">
        <v>49</v>
      </c>
      <c s="34" t="s">
        <v>116</v>
      </c>
      <c s="34" t="s">
        <v>1766</v>
      </c>
      <c s="35" t="s">
        <v>5</v>
      </c>
      <c s="6" t="s">
        <v>1767</v>
      </c>
      <c s="36" t="s">
        <v>79</v>
      </c>
      <c s="37">
        <v>65.5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3705</v>
      </c>
    </row>
    <row r="92" spans="1:5" ht="12.75">
      <c r="A92" s="35" t="s">
        <v>56</v>
      </c>
      <c r="E92" s="40" t="s">
        <v>3706</v>
      </c>
    </row>
    <row r="93" spans="1:5" ht="76.5">
      <c r="A93" t="s">
        <v>58</v>
      </c>
      <c r="E93" s="39" t="s">
        <v>1770</v>
      </c>
    </row>
    <row r="94" spans="1:16" ht="25.5">
      <c r="A94" t="s">
        <v>49</v>
      </c>
      <c s="34" t="s">
        <v>119</v>
      </c>
      <c s="34" t="s">
        <v>2329</v>
      </c>
      <c s="35" t="s">
        <v>5</v>
      </c>
      <c s="6" t="s">
        <v>2330</v>
      </c>
      <c s="36" t="s">
        <v>79</v>
      </c>
      <c s="37">
        <v>9.5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3707</v>
      </c>
    </row>
    <row r="96" spans="1:5" ht="12.75">
      <c r="A96" s="35" t="s">
        <v>56</v>
      </c>
      <c r="E96" s="40" t="s">
        <v>3708</v>
      </c>
    </row>
    <row r="97" spans="1:5" ht="76.5">
      <c r="A97" t="s">
        <v>58</v>
      </c>
      <c r="E97" s="39" t="s">
        <v>1770</v>
      </c>
    </row>
    <row r="98" spans="1:16" ht="25.5">
      <c r="A98" t="s">
        <v>49</v>
      </c>
      <c s="34" t="s">
        <v>122</v>
      </c>
      <c s="34" t="s">
        <v>3709</v>
      </c>
      <c s="35" t="s">
        <v>5</v>
      </c>
      <c s="6" t="s">
        <v>3710</v>
      </c>
      <c s="36" t="s">
        <v>79</v>
      </c>
      <c s="37">
        <v>35.82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25.5">
      <c r="A100" s="35" t="s">
        <v>56</v>
      </c>
      <c r="E100" s="40" t="s">
        <v>3711</v>
      </c>
    </row>
    <row r="101" spans="1:5" ht="76.5">
      <c r="A101" t="s">
        <v>58</v>
      </c>
      <c r="E101" s="39" t="s">
        <v>1770</v>
      </c>
    </row>
    <row r="102" spans="1:16" ht="12.75">
      <c r="A102" t="s">
        <v>49</v>
      </c>
      <c s="34" t="s">
        <v>125</v>
      </c>
      <c s="34" t="s">
        <v>3712</v>
      </c>
      <c s="35" t="s">
        <v>5</v>
      </c>
      <c s="6" t="s">
        <v>3713</v>
      </c>
      <c s="36" t="s">
        <v>79</v>
      </c>
      <c s="37">
        <v>2.768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25.5">
      <c r="A103" s="35" t="s">
        <v>54</v>
      </c>
      <c r="E103" s="39" t="s">
        <v>3714</v>
      </c>
    </row>
    <row r="104" spans="1:5" ht="12.75">
      <c r="A104" s="35" t="s">
        <v>56</v>
      </c>
      <c r="E104" s="40" t="s">
        <v>3715</v>
      </c>
    </row>
    <row r="105" spans="1:5" ht="165.75">
      <c r="A105" t="s">
        <v>58</v>
      </c>
      <c r="E105" s="39" t="s">
        <v>3716</v>
      </c>
    </row>
    <row r="106" spans="1:16" ht="12.75">
      <c r="A106" t="s">
        <v>49</v>
      </c>
      <c s="34" t="s">
        <v>128</v>
      </c>
      <c s="34" t="s">
        <v>3717</v>
      </c>
      <c s="35" t="s">
        <v>5</v>
      </c>
      <c s="6" t="s">
        <v>3718</v>
      </c>
      <c s="36" t="s">
        <v>79</v>
      </c>
      <c s="37">
        <v>3.375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3719</v>
      </c>
    </row>
    <row r="108" spans="1:5" ht="12.75">
      <c r="A108" s="35" t="s">
        <v>56</v>
      </c>
      <c r="E108" s="40" t="s">
        <v>3720</v>
      </c>
    </row>
    <row r="109" spans="1:5" ht="89.25">
      <c r="A109" t="s">
        <v>58</v>
      </c>
      <c r="E109" s="39" t="s">
        <v>3721</v>
      </c>
    </row>
    <row r="110" spans="1:13" ht="12.75">
      <c r="A110" t="s">
        <v>46</v>
      </c>
      <c r="C110" s="31" t="s">
        <v>73</v>
      </c>
      <c r="E110" s="33" t="s">
        <v>1690</v>
      </c>
      <c r="J110" s="32">
        <f>0</f>
      </c>
      <c s="32">
        <f>0</f>
      </c>
      <c s="32">
        <f>0+L111+L115+L119+L123+L127+L131</f>
      </c>
      <c s="32">
        <f>0+M111+M115+M119+M123+M127+M131</f>
      </c>
    </row>
    <row r="111" spans="1:16" ht="25.5">
      <c r="A111" t="s">
        <v>49</v>
      </c>
      <c s="34" t="s">
        <v>131</v>
      </c>
      <c s="34" t="s">
        <v>3722</v>
      </c>
      <c s="35" t="s">
        <v>5</v>
      </c>
      <c s="6" t="s">
        <v>3723</v>
      </c>
      <c s="36" t="s">
        <v>79</v>
      </c>
      <c s="37">
        <v>13.684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377</v>
      </c>
      <c>
        <f>(M111*21)/100</f>
      </c>
      <c t="s">
        <v>27</v>
      </c>
    </row>
    <row r="112" spans="1:5" ht="12.75">
      <c r="A112" s="35" t="s">
        <v>54</v>
      </c>
      <c r="E112" s="39" t="s">
        <v>3724</v>
      </c>
    </row>
    <row r="113" spans="1:5" ht="38.25">
      <c r="A113" s="35" t="s">
        <v>56</v>
      </c>
      <c r="E113" s="40" t="s">
        <v>3725</v>
      </c>
    </row>
    <row r="114" spans="1:5" ht="191.25">
      <c r="A114" t="s">
        <v>58</v>
      </c>
      <c r="E114" s="39" t="s">
        <v>3726</v>
      </c>
    </row>
    <row r="115" spans="1:16" ht="12.75">
      <c r="A115" t="s">
        <v>49</v>
      </c>
      <c s="34" t="s">
        <v>135</v>
      </c>
      <c s="34" t="s">
        <v>3727</v>
      </c>
      <c s="35" t="s">
        <v>5</v>
      </c>
      <c s="6" t="s">
        <v>3728</v>
      </c>
      <c s="36" t="s">
        <v>79</v>
      </c>
      <c s="37">
        <v>47.328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377</v>
      </c>
      <c>
        <f>(M115*21)/100</f>
      </c>
      <c t="s">
        <v>27</v>
      </c>
    </row>
    <row r="116" spans="1:5" ht="12.75">
      <c r="A116" s="35" t="s">
        <v>54</v>
      </c>
      <c r="E116" s="39" t="s">
        <v>3729</v>
      </c>
    </row>
    <row r="117" spans="1:5" ht="12.75">
      <c r="A117" s="35" t="s">
        <v>56</v>
      </c>
      <c r="E117" s="40" t="s">
        <v>3730</v>
      </c>
    </row>
    <row r="118" spans="1:5" ht="204">
      <c r="A118" t="s">
        <v>58</v>
      </c>
      <c r="E118" s="39" t="s">
        <v>3731</v>
      </c>
    </row>
    <row r="119" spans="1:16" ht="12.75">
      <c r="A119" t="s">
        <v>49</v>
      </c>
      <c s="34" t="s">
        <v>138</v>
      </c>
      <c s="34" t="s">
        <v>3732</v>
      </c>
      <c s="35" t="s">
        <v>5</v>
      </c>
      <c s="6" t="s">
        <v>3733</v>
      </c>
      <c s="36" t="s">
        <v>79</v>
      </c>
      <c s="37">
        <v>12.718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377</v>
      </c>
      <c>
        <f>(M119*21)/100</f>
      </c>
      <c t="s">
        <v>27</v>
      </c>
    </row>
    <row r="120" spans="1:5" ht="12.75">
      <c r="A120" s="35" t="s">
        <v>54</v>
      </c>
      <c r="E120" s="39" t="s">
        <v>3734</v>
      </c>
    </row>
    <row r="121" spans="1:5" ht="12.75">
      <c r="A121" s="35" t="s">
        <v>56</v>
      </c>
      <c r="E121" s="40" t="s">
        <v>3735</v>
      </c>
    </row>
    <row r="122" spans="1:5" ht="12.75">
      <c r="A122" t="s">
        <v>58</v>
      </c>
      <c r="E122" s="39" t="s">
        <v>5</v>
      </c>
    </row>
    <row r="123" spans="1:16" ht="12.75">
      <c r="A123" t="s">
        <v>49</v>
      </c>
      <c s="34" t="s">
        <v>141</v>
      </c>
      <c s="34" t="s">
        <v>1778</v>
      </c>
      <c s="35" t="s">
        <v>5</v>
      </c>
      <c s="6" t="s">
        <v>1779</v>
      </c>
      <c s="36" t="s">
        <v>79</v>
      </c>
      <c s="37">
        <v>1.974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377</v>
      </c>
      <c>
        <f>(M123*21)/100</f>
      </c>
      <c t="s">
        <v>27</v>
      </c>
    </row>
    <row r="124" spans="1:5" ht="12.75">
      <c r="A124" s="35" t="s">
        <v>54</v>
      </c>
      <c r="E124" s="39" t="s">
        <v>1780</v>
      </c>
    </row>
    <row r="125" spans="1:5" ht="12.75">
      <c r="A125" s="35" t="s">
        <v>56</v>
      </c>
      <c r="E125" s="40" t="s">
        <v>3736</v>
      </c>
    </row>
    <row r="126" spans="1:5" ht="51">
      <c r="A126" t="s">
        <v>58</v>
      </c>
      <c r="E126" s="39" t="s">
        <v>1782</v>
      </c>
    </row>
    <row r="127" spans="1:16" ht="12.75">
      <c r="A127" t="s">
        <v>49</v>
      </c>
      <c s="34" t="s">
        <v>144</v>
      </c>
      <c s="34" t="s">
        <v>2348</v>
      </c>
      <c s="35" t="s">
        <v>27</v>
      </c>
      <c s="6" t="s">
        <v>2352</v>
      </c>
      <c s="36" t="s">
        <v>79</v>
      </c>
      <c s="37">
        <v>313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2350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3737</v>
      </c>
    </row>
    <row r="130" spans="1:5" ht="409.5">
      <c r="A130" t="s">
        <v>58</v>
      </c>
      <c r="E130" s="39" t="s">
        <v>2735</v>
      </c>
    </row>
    <row r="131" spans="1:16" ht="12.75">
      <c r="A131" t="s">
        <v>49</v>
      </c>
      <c s="34" t="s">
        <v>147</v>
      </c>
      <c s="34" t="s">
        <v>2348</v>
      </c>
      <c s="35" t="s">
        <v>26</v>
      </c>
      <c s="6" t="s">
        <v>2355</v>
      </c>
      <c s="36" t="s">
        <v>79</v>
      </c>
      <c s="37">
        <v>125.595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2350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38.25">
      <c r="A133" s="35" t="s">
        <v>56</v>
      </c>
      <c r="E133" s="40" t="s">
        <v>3738</v>
      </c>
    </row>
    <row r="134" spans="1:5" ht="409.5">
      <c r="A134" t="s">
        <v>58</v>
      </c>
      <c r="E134" s="39" t="s">
        <v>2357</v>
      </c>
    </row>
    <row r="135" spans="1:13" ht="12.75">
      <c r="A135" t="s">
        <v>46</v>
      </c>
      <c r="C135" s="31" t="s">
        <v>80</v>
      </c>
      <c r="E135" s="33" t="s">
        <v>1788</v>
      </c>
      <c r="J135" s="32">
        <f>0</f>
      </c>
      <c s="32">
        <f>0</f>
      </c>
      <c s="32">
        <f>0+L136+L140+L144+L148+L152+L156+L160+L164+L168+L172+L176+L180+L184+L188+L192+L196</f>
      </c>
      <c s="32">
        <f>0+M136+M140+M144+M148+M152+M156+M160+M164+M168+M172+M176+M180+M184+M188+M192+M196</f>
      </c>
    </row>
    <row r="136" spans="1:16" ht="12.75">
      <c r="A136" t="s">
        <v>49</v>
      </c>
      <c s="34" t="s">
        <v>150</v>
      </c>
      <c s="34" t="s">
        <v>3739</v>
      </c>
      <c s="35" t="s">
        <v>5</v>
      </c>
      <c s="6" t="s">
        <v>3740</v>
      </c>
      <c s="36" t="s">
        <v>93</v>
      </c>
      <c s="37">
        <v>54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377</v>
      </c>
      <c>
        <f>(M136*21)/100</f>
      </c>
      <c t="s">
        <v>27</v>
      </c>
    </row>
    <row r="137" spans="1:5" ht="12.75">
      <c r="A137" s="35" t="s">
        <v>54</v>
      </c>
      <c r="E137" s="39" t="s">
        <v>3741</v>
      </c>
    </row>
    <row r="138" spans="1:5" ht="12.75">
      <c r="A138" s="35" t="s">
        <v>56</v>
      </c>
      <c r="E138" s="40" t="s">
        <v>3742</v>
      </c>
    </row>
    <row r="139" spans="1:5" ht="25.5">
      <c r="A139" t="s">
        <v>58</v>
      </c>
      <c r="E139" s="39" t="s">
        <v>2378</v>
      </c>
    </row>
    <row r="140" spans="1:16" ht="12.75">
      <c r="A140" t="s">
        <v>49</v>
      </c>
      <c s="34" t="s">
        <v>153</v>
      </c>
      <c s="34" t="s">
        <v>2374</v>
      </c>
      <c s="35" t="s">
        <v>5</v>
      </c>
      <c s="6" t="s">
        <v>2375</v>
      </c>
      <c s="36" t="s">
        <v>93</v>
      </c>
      <c s="37">
        <v>6.2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377</v>
      </c>
      <c>
        <f>(M140*21)/100</f>
      </c>
      <c t="s">
        <v>27</v>
      </c>
    </row>
    <row r="141" spans="1:5" ht="12.75">
      <c r="A141" s="35" t="s">
        <v>54</v>
      </c>
      <c r="E141" s="39" t="s">
        <v>3743</v>
      </c>
    </row>
    <row r="142" spans="1:5" ht="12.75">
      <c r="A142" s="35" t="s">
        <v>56</v>
      </c>
      <c r="E142" s="40" t="s">
        <v>3744</v>
      </c>
    </row>
    <row r="143" spans="1:5" ht="25.5">
      <c r="A143" t="s">
        <v>58</v>
      </c>
      <c r="E143" s="39" t="s">
        <v>2378</v>
      </c>
    </row>
    <row r="144" spans="1:16" ht="12.75">
      <c r="A144" t="s">
        <v>49</v>
      </c>
      <c s="34" t="s">
        <v>156</v>
      </c>
      <c s="34" t="s">
        <v>3745</v>
      </c>
      <c s="35" t="s">
        <v>5</v>
      </c>
      <c s="6" t="s">
        <v>3746</v>
      </c>
      <c s="36" t="s">
        <v>79</v>
      </c>
      <c s="37">
        <v>16.28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377</v>
      </c>
      <c>
        <f>(M144*21)/100</f>
      </c>
      <c t="s">
        <v>27</v>
      </c>
    </row>
    <row r="145" spans="1:5" ht="12.75">
      <c r="A145" s="35" t="s">
        <v>54</v>
      </c>
      <c r="E145" s="39" t="s">
        <v>3747</v>
      </c>
    </row>
    <row r="146" spans="1:5" ht="12.75">
      <c r="A146" s="35" t="s">
        <v>56</v>
      </c>
      <c r="E146" s="40" t="s">
        <v>3748</v>
      </c>
    </row>
    <row r="147" spans="1:5" ht="25.5">
      <c r="A147" t="s">
        <v>58</v>
      </c>
      <c r="E147" s="39" t="s">
        <v>2385</v>
      </c>
    </row>
    <row r="148" spans="1:16" ht="12.75">
      <c r="A148" t="s">
        <v>49</v>
      </c>
      <c s="34" t="s">
        <v>159</v>
      </c>
      <c s="34" t="s">
        <v>2382</v>
      </c>
      <c s="35" t="s">
        <v>5</v>
      </c>
      <c s="6" t="s">
        <v>2383</v>
      </c>
      <c s="36" t="s">
        <v>79</v>
      </c>
      <c s="37">
        <v>25.958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377</v>
      </c>
      <c>
        <f>(M148*21)/100</f>
      </c>
      <c t="s">
        <v>27</v>
      </c>
    </row>
    <row r="149" spans="1:5" ht="12.75">
      <c r="A149" s="35" t="s">
        <v>54</v>
      </c>
      <c r="E149" s="39" t="s">
        <v>3749</v>
      </c>
    </row>
    <row r="150" spans="1:5" ht="38.25">
      <c r="A150" s="35" t="s">
        <v>56</v>
      </c>
      <c r="E150" s="40" t="s">
        <v>3750</v>
      </c>
    </row>
    <row r="151" spans="1:5" ht="25.5">
      <c r="A151" t="s">
        <v>58</v>
      </c>
      <c r="E151" s="39" t="s">
        <v>2385</v>
      </c>
    </row>
    <row r="152" spans="1:16" ht="12.75">
      <c r="A152" t="s">
        <v>49</v>
      </c>
      <c s="34" t="s">
        <v>162</v>
      </c>
      <c s="34" t="s">
        <v>3751</v>
      </c>
      <c s="35" t="s">
        <v>5</v>
      </c>
      <c s="6" t="s">
        <v>3752</v>
      </c>
      <c s="36" t="s">
        <v>79</v>
      </c>
      <c s="37">
        <v>4.81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377</v>
      </c>
      <c>
        <f>(M152*21)/100</f>
      </c>
      <c t="s">
        <v>27</v>
      </c>
    </row>
    <row r="153" spans="1:5" ht="12.75">
      <c r="A153" s="35" t="s">
        <v>54</v>
      </c>
      <c r="E153" s="39" t="s">
        <v>3753</v>
      </c>
    </row>
    <row r="154" spans="1:5" ht="12.75">
      <c r="A154" s="35" t="s">
        <v>56</v>
      </c>
      <c r="E154" s="40" t="s">
        <v>3754</v>
      </c>
    </row>
    <row r="155" spans="1:5" ht="25.5">
      <c r="A155" t="s">
        <v>58</v>
      </c>
      <c r="E155" s="39" t="s">
        <v>2385</v>
      </c>
    </row>
    <row r="156" spans="1:16" ht="12.75">
      <c r="A156" t="s">
        <v>49</v>
      </c>
      <c s="34" t="s">
        <v>165</v>
      </c>
      <c s="34" t="s">
        <v>3755</v>
      </c>
      <c s="35" t="s">
        <v>5</v>
      </c>
      <c s="6" t="s">
        <v>3756</v>
      </c>
      <c s="36" t="s">
        <v>79</v>
      </c>
      <c s="37">
        <v>9.5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377</v>
      </c>
      <c>
        <f>(M156*21)/100</f>
      </c>
      <c t="s">
        <v>27</v>
      </c>
    </row>
    <row r="157" spans="1:5" ht="12.75">
      <c r="A157" s="35" t="s">
        <v>54</v>
      </c>
      <c r="E157" s="39" t="s">
        <v>3757</v>
      </c>
    </row>
    <row r="158" spans="1:5" ht="12.75">
      <c r="A158" s="35" t="s">
        <v>56</v>
      </c>
      <c r="E158" s="40" t="s">
        <v>3708</v>
      </c>
    </row>
    <row r="159" spans="1:5" ht="25.5">
      <c r="A159" t="s">
        <v>58</v>
      </c>
      <c r="E159" s="39" t="s">
        <v>2385</v>
      </c>
    </row>
    <row r="160" spans="1:16" ht="12.75">
      <c r="A160" t="s">
        <v>49</v>
      </c>
      <c s="34" t="s">
        <v>168</v>
      </c>
      <c s="34" t="s">
        <v>3758</v>
      </c>
      <c s="35" t="s">
        <v>5</v>
      </c>
      <c s="6" t="s">
        <v>3759</v>
      </c>
      <c s="36" t="s">
        <v>79</v>
      </c>
      <c s="37">
        <v>51.6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377</v>
      </c>
      <c>
        <f>(M160*21)/100</f>
      </c>
      <c t="s">
        <v>27</v>
      </c>
    </row>
    <row r="161" spans="1:5" ht="12.75">
      <c r="A161" s="35" t="s">
        <v>54</v>
      </c>
      <c r="E161" s="39" t="s">
        <v>3760</v>
      </c>
    </row>
    <row r="162" spans="1:5" ht="12.75">
      <c r="A162" s="35" t="s">
        <v>56</v>
      </c>
      <c r="E162" s="40" t="s">
        <v>3761</v>
      </c>
    </row>
    <row r="163" spans="1:5" ht="25.5">
      <c r="A163" t="s">
        <v>58</v>
      </c>
      <c r="E163" s="39" t="s">
        <v>2385</v>
      </c>
    </row>
    <row r="164" spans="1:16" ht="12.75">
      <c r="A164" t="s">
        <v>49</v>
      </c>
      <c s="34" t="s">
        <v>171</v>
      </c>
      <c s="34" t="s">
        <v>2744</v>
      </c>
      <c s="35" t="s">
        <v>5</v>
      </c>
      <c s="6" t="s">
        <v>2745</v>
      </c>
      <c s="36" t="s">
        <v>93</v>
      </c>
      <c s="37">
        <v>12.3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377</v>
      </c>
      <c>
        <f>(M164*21)/100</f>
      </c>
      <c t="s">
        <v>27</v>
      </c>
    </row>
    <row r="165" spans="1:5" ht="12.75">
      <c r="A165" s="35" t="s">
        <v>54</v>
      </c>
      <c r="E165" s="39" t="s">
        <v>2746</v>
      </c>
    </row>
    <row r="166" spans="1:5" ht="12.75">
      <c r="A166" s="35" t="s">
        <v>56</v>
      </c>
      <c r="E166" s="40" t="s">
        <v>3762</v>
      </c>
    </row>
    <row r="167" spans="1:5" ht="25.5">
      <c r="A167" t="s">
        <v>58</v>
      </c>
      <c r="E167" s="39" t="s">
        <v>2385</v>
      </c>
    </row>
    <row r="168" spans="1:16" ht="25.5">
      <c r="A168" t="s">
        <v>49</v>
      </c>
      <c s="34" t="s">
        <v>174</v>
      </c>
      <c s="34" t="s">
        <v>3763</v>
      </c>
      <c s="35" t="s">
        <v>5</v>
      </c>
      <c s="6" t="s">
        <v>3764</v>
      </c>
      <c s="36" t="s">
        <v>93</v>
      </c>
      <c s="37">
        <v>129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377</v>
      </c>
      <c>
        <f>(M168*21)/100</f>
      </c>
      <c t="s">
        <v>27</v>
      </c>
    </row>
    <row r="169" spans="1:5" ht="12.75">
      <c r="A169" s="35" t="s">
        <v>54</v>
      </c>
      <c r="E169" s="39" t="s">
        <v>3765</v>
      </c>
    </row>
    <row r="170" spans="1:5" ht="12.75">
      <c r="A170" s="35" t="s">
        <v>56</v>
      </c>
      <c r="E170" s="40" t="s">
        <v>3766</v>
      </c>
    </row>
    <row r="171" spans="1:5" ht="38.25">
      <c r="A171" t="s">
        <v>58</v>
      </c>
      <c r="E171" s="39" t="s">
        <v>2389</v>
      </c>
    </row>
    <row r="172" spans="1:16" ht="12.75">
      <c r="A172" t="s">
        <v>49</v>
      </c>
      <c s="34" t="s">
        <v>177</v>
      </c>
      <c s="34" t="s">
        <v>2390</v>
      </c>
      <c s="35" t="s">
        <v>5</v>
      </c>
      <c s="6" t="s">
        <v>2391</v>
      </c>
      <c s="36" t="s">
        <v>93</v>
      </c>
      <c s="37">
        <v>64.5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377</v>
      </c>
      <c>
        <f>(M172*21)/100</f>
      </c>
      <c t="s">
        <v>27</v>
      </c>
    </row>
    <row r="173" spans="1:5" ht="12.75">
      <c r="A173" s="35" t="s">
        <v>54</v>
      </c>
      <c r="E173" s="39" t="s">
        <v>3767</v>
      </c>
    </row>
    <row r="174" spans="1:5" ht="12.75">
      <c r="A174" s="35" t="s">
        <v>56</v>
      </c>
      <c r="E174" s="40" t="s">
        <v>3768</v>
      </c>
    </row>
    <row r="175" spans="1:5" ht="25.5">
      <c r="A175" t="s">
        <v>58</v>
      </c>
      <c r="E175" s="39" t="s">
        <v>2385</v>
      </c>
    </row>
    <row r="176" spans="1:16" ht="12.75">
      <c r="A176" t="s">
        <v>49</v>
      </c>
      <c s="34" t="s">
        <v>180</v>
      </c>
      <c s="34" t="s">
        <v>2401</v>
      </c>
      <c s="35" t="s">
        <v>5</v>
      </c>
      <c s="6" t="s">
        <v>2402</v>
      </c>
      <c s="36" t="s">
        <v>1994</v>
      </c>
      <c s="37">
        <v>376.052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377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38.25">
      <c r="A178" s="35" t="s">
        <v>56</v>
      </c>
      <c r="E178" s="40" t="s">
        <v>3769</v>
      </c>
    </row>
    <row r="179" spans="1:5" ht="357">
      <c r="A179" t="s">
        <v>58</v>
      </c>
      <c r="E179" s="39" t="s">
        <v>2405</v>
      </c>
    </row>
    <row r="180" spans="1:16" ht="12.75">
      <c r="A180" t="s">
        <v>49</v>
      </c>
      <c s="34" t="s">
        <v>183</v>
      </c>
      <c s="34" t="s">
        <v>1806</v>
      </c>
      <c s="35" t="s">
        <v>5</v>
      </c>
      <c s="6" t="s">
        <v>1807</v>
      </c>
      <c s="36" t="s">
        <v>79</v>
      </c>
      <c s="37">
        <v>1.974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377</v>
      </c>
      <c>
        <f>(M180*21)/100</f>
      </c>
      <c t="s">
        <v>27</v>
      </c>
    </row>
    <row r="181" spans="1:5" ht="12.75">
      <c r="A181" s="35" t="s">
        <v>54</v>
      </c>
      <c r="E181" s="39" t="s">
        <v>1808</v>
      </c>
    </row>
    <row r="182" spans="1:5" ht="12.75">
      <c r="A182" s="35" t="s">
        <v>56</v>
      </c>
      <c r="E182" s="40" t="s">
        <v>3736</v>
      </c>
    </row>
    <row r="183" spans="1:5" ht="25.5">
      <c r="A183" t="s">
        <v>58</v>
      </c>
      <c r="E183" s="39" t="s">
        <v>1797</v>
      </c>
    </row>
    <row r="184" spans="1:16" ht="12.75">
      <c r="A184" t="s">
        <v>49</v>
      </c>
      <c s="34" t="s">
        <v>186</v>
      </c>
      <c s="34" t="s">
        <v>1726</v>
      </c>
      <c s="35" t="s">
        <v>5</v>
      </c>
      <c s="6" t="s">
        <v>1727</v>
      </c>
      <c s="36" t="s">
        <v>83</v>
      </c>
      <c s="37">
        <v>166.807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377</v>
      </c>
      <c>
        <f>(M184*21)/100</f>
      </c>
      <c t="s">
        <v>27</v>
      </c>
    </row>
    <row r="185" spans="1:5" ht="12.75">
      <c r="A185" s="35" t="s">
        <v>54</v>
      </c>
      <c r="E185" s="39" t="s">
        <v>5</v>
      </c>
    </row>
    <row r="186" spans="1:5" ht="51">
      <c r="A186" s="35" t="s">
        <v>56</v>
      </c>
      <c r="E186" s="40" t="s">
        <v>3770</v>
      </c>
    </row>
    <row r="187" spans="1:5" ht="114.75">
      <c r="A187" t="s">
        <v>58</v>
      </c>
      <c r="E187" s="39" t="s">
        <v>2756</v>
      </c>
    </row>
    <row r="188" spans="1:16" ht="12.75">
      <c r="A188" t="s">
        <v>49</v>
      </c>
      <c s="34" t="s">
        <v>190</v>
      </c>
      <c s="34" t="s">
        <v>2429</v>
      </c>
      <c s="35" t="s">
        <v>5</v>
      </c>
      <c s="6" t="s">
        <v>2430</v>
      </c>
      <c s="36" t="s">
        <v>79</v>
      </c>
      <c s="37">
        <v>314.751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377</v>
      </c>
      <c>
        <f>(M188*21)/100</f>
      </c>
      <c t="s">
        <v>27</v>
      </c>
    </row>
    <row r="189" spans="1:5" ht="12.75">
      <c r="A189" s="35" t="s">
        <v>54</v>
      </c>
      <c r="E189" s="39" t="s">
        <v>3771</v>
      </c>
    </row>
    <row r="190" spans="1:5" ht="12.75">
      <c r="A190" s="35" t="s">
        <v>56</v>
      </c>
      <c r="E190" s="40" t="s">
        <v>3772</v>
      </c>
    </row>
    <row r="191" spans="1:5" ht="89.25">
      <c r="A191" t="s">
        <v>58</v>
      </c>
      <c r="E191" s="39" t="s">
        <v>2424</v>
      </c>
    </row>
    <row r="192" spans="1:16" ht="12.75">
      <c r="A192" t="s">
        <v>49</v>
      </c>
      <c s="34" t="s">
        <v>193</v>
      </c>
      <c s="34" t="s">
        <v>3773</v>
      </c>
      <c s="35" t="s">
        <v>5</v>
      </c>
      <c s="6" t="s">
        <v>3774</v>
      </c>
      <c s="36" t="s">
        <v>100</v>
      </c>
      <c s="37">
        <v>11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377</v>
      </c>
      <c>
        <f>(M192*21)/100</f>
      </c>
      <c t="s">
        <v>27</v>
      </c>
    </row>
    <row r="193" spans="1:5" ht="25.5">
      <c r="A193" s="35" t="s">
        <v>54</v>
      </c>
      <c r="E193" s="39" t="s">
        <v>3775</v>
      </c>
    </row>
    <row r="194" spans="1:5" ht="12.75">
      <c r="A194" s="35" t="s">
        <v>56</v>
      </c>
      <c r="E194" s="40" t="s">
        <v>3776</v>
      </c>
    </row>
    <row r="195" spans="1:5" ht="25.5">
      <c r="A195" t="s">
        <v>58</v>
      </c>
      <c r="E195" s="39" t="s">
        <v>1718</v>
      </c>
    </row>
    <row r="196" spans="1:16" ht="12.75">
      <c r="A196" t="s">
        <v>49</v>
      </c>
      <c s="34" t="s">
        <v>196</v>
      </c>
      <c s="34" t="s">
        <v>3777</v>
      </c>
      <c s="35" t="s">
        <v>5</v>
      </c>
      <c s="6" t="s">
        <v>3778</v>
      </c>
      <c s="36" t="s">
        <v>1273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377</v>
      </c>
      <c>
        <f>(M196*21)/100</f>
      </c>
      <c t="s">
        <v>27</v>
      </c>
    </row>
    <row r="197" spans="1:5" ht="25.5">
      <c r="A197" s="35" t="s">
        <v>54</v>
      </c>
      <c r="E197" s="39" t="s">
        <v>3779</v>
      </c>
    </row>
    <row r="198" spans="1:5" ht="12.75">
      <c r="A198" s="35" t="s">
        <v>56</v>
      </c>
      <c r="E198" s="40" t="s">
        <v>1752</v>
      </c>
    </row>
    <row r="199" spans="1:5" ht="25.5">
      <c r="A199" t="s">
        <v>58</v>
      </c>
      <c r="E199" s="39" t="s">
        <v>1718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3189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3189</v>
      </c>
      <c r="E4" s="26" t="s">
        <v>3190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COUNTIFS(L8:L87,"=0",A8:A87,"P")+COUNTIFS(L8:L87,"",A8:A87,"P")+SUM(Q8:Q87)</f>
      </c>
    </row>
    <row r="8" spans="1:13" ht="12.75">
      <c r="A8" t="s">
        <v>44</v>
      </c>
      <c r="C8" s="28" t="s">
        <v>3782</v>
      </c>
      <c r="E8" s="30" t="s">
        <v>3781</v>
      </c>
      <c r="J8" s="29">
        <f>0+J9+J14+J27+J32+J61+J66</f>
      </c>
      <c s="29">
        <f>0+K9+K14+K27+K32+K61+K66</f>
      </c>
      <c s="29">
        <f>0+L9+L14+L27+L32+L61+L66</f>
      </c>
      <c s="29">
        <f>0+M9+M14+M27+M32+M61+M66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3783</v>
      </c>
      <c s="35" t="s">
        <v>5</v>
      </c>
      <c s="6" t="s">
        <v>2776</v>
      </c>
      <c s="36" t="s">
        <v>52</v>
      </c>
      <c s="37">
        <v>349.419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3784</v>
      </c>
    </row>
    <row r="13" spans="1:5" ht="25.5">
      <c r="A13" t="s">
        <v>58</v>
      </c>
      <c r="E13" s="39" t="s">
        <v>1748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3785</v>
      </c>
      <c s="35" t="s">
        <v>5</v>
      </c>
      <c s="6" t="s">
        <v>3786</v>
      </c>
      <c s="36" t="s">
        <v>83</v>
      </c>
      <c s="37">
        <v>189.72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38.25">
      <c r="A17" s="35" t="s">
        <v>56</v>
      </c>
      <c r="E17" s="40" t="s">
        <v>3787</v>
      </c>
    </row>
    <row r="18" spans="1:5" ht="318.75">
      <c r="A18" t="s">
        <v>58</v>
      </c>
      <c r="E18" s="39" t="s">
        <v>3788</v>
      </c>
    </row>
    <row r="19" spans="1:16" ht="12.75">
      <c r="A19" t="s">
        <v>49</v>
      </c>
      <c s="34" t="s">
        <v>26</v>
      </c>
      <c s="34" t="s">
        <v>2206</v>
      </c>
      <c s="35" t="s">
        <v>5</v>
      </c>
      <c s="6" t="s">
        <v>2207</v>
      </c>
      <c s="36" t="s">
        <v>83</v>
      </c>
      <c s="37">
        <v>166.39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3789</v>
      </c>
    </row>
    <row r="22" spans="1:5" ht="191.25">
      <c r="A22" t="s">
        <v>58</v>
      </c>
      <c r="E22" s="39" t="s">
        <v>3790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166.32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3791</v>
      </c>
    </row>
    <row r="26" spans="1:5" ht="229.5">
      <c r="A26" t="s">
        <v>58</v>
      </c>
      <c r="E26" s="39" t="s">
        <v>3792</v>
      </c>
    </row>
    <row r="27" spans="1:13" ht="12.75">
      <c r="A27" t="s">
        <v>46</v>
      </c>
      <c r="C27" s="31" t="s">
        <v>27</v>
      </c>
      <c r="E27" s="33" t="s">
        <v>1633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67</v>
      </c>
      <c s="34" t="s">
        <v>3793</v>
      </c>
      <c s="35" t="s">
        <v>5</v>
      </c>
      <c s="6" t="s">
        <v>3794</v>
      </c>
      <c s="36" t="s">
        <v>83</v>
      </c>
      <c s="37">
        <v>23.33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3795</v>
      </c>
    </row>
    <row r="31" spans="1:5" ht="369.75">
      <c r="A31" t="s">
        <v>58</v>
      </c>
      <c r="E31" s="39" t="s">
        <v>3796</v>
      </c>
    </row>
    <row r="32" spans="1:13" ht="12.75">
      <c r="A32" t="s">
        <v>46</v>
      </c>
      <c r="C32" s="31" t="s">
        <v>73</v>
      </c>
      <c r="E32" s="33" t="s">
        <v>1690</v>
      </c>
      <c r="J32" s="32">
        <f>0</f>
      </c>
      <c s="32">
        <f>0</f>
      </c>
      <c s="32">
        <f>0+L33+L37+L41+L45+L49+L53+L57</f>
      </c>
      <c s="32">
        <f>0+M33+M37+M41+M45+M49+M53+M57</f>
      </c>
    </row>
    <row r="33" spans="1:16" ht="12.75">
      <c r="A33" t="s">
        <v>49</v>
      </c>
      <c s="34" t="s">
        <v>70</v>
      </c>
      <c s="34" t="s">
        <v>3797</v>
      </c>
      <c s="35" t="s">
        <v>5</v>
      </c>
      <c s="6" t="s">
        <v>3798</v>
      </c>
      <c s="36" t="s">
        <v>79</v>
      </c>
      <c s="37">
        <v>450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377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12.75">
      <c r="A35" s="35" t="s">
        <v>56</v>
      </c>
      <c r="E35" s="40" t="s">
        <v>3799</v>
      </c>
    </row>
    <row r="36" spans="1:5" ht="140.25">
      <c r="A36" t="s">
        <v>58</v>
      </c>
      <c r="E36" s="39" t="s">
        <v>3800</v>
      </c>
    </row>
    <row r="37" spans="1:16" ht="12.75">
      <c r="A37" t="s">
        <v>49</v>
      </c>
      <c s="34" t="s">
        <v>73</v>
      </c>
      <c s="34" t="s">
        <v>3801</v>
      </c>
      <c s="35" t="s">
        <v>5</v>
      </c>
      <c s="6" t="s">
        <v>3802</v>
      </c>
      <c s="36" t="s">
        <v>1994</v>
      </c>
      <c s="37">
        <v>14119.224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377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76.5">
      <c r="A39" s="35" t="s">
        <v>56</v>
      </c>
      <c r="E39" s="40" t="s">
        <v>3803</v>
      </c>
    </row>
    <row r="40" spans="1:5" ht="102">
      <c r="A40" t="s">
        <v>58</v>
      </c>
      <c r="E40" s="39" t="s">
        <v>3804</v>
      </c>
    </row>
    <row r="41" spans="1:16" ht="12.75">
      <c r="A41" t="s">
        <v>49</v>
      </c>
      <c s="34" t="s">
        <v>76</v>
      </c>
      <c s="34" t="s">
        <v>3805</v>
      </c>
      <c s="35" t="s">
        <v>5</v>
      </c>
      <c s="6" t="s">
        <v>3806</v>
      </c>
      <c s="36" t="s">
        <v>83</v>
      </c>
      <c s="37">
        <v>1.2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56</v>
      </c>
      <c r="E43" s="40" t="s">
        <v>3807</v>
      </c>
    </row>
    <row r="44" spans="1:5" ht="51">
      <c r="A44" t="s">
        <v>58</v>
      </c>
      <c r="E44" s="39" t="s">
        <v>3808</v>
      </c>
    </row>
    <row r="45" spans="1:16" ht="12.75">
      <c r="A45" t="s">
        <v>49</v>
      </c>
      <c s="34" t="s">
        <v>80</v>
      </c>
      <c s="34" t="s">
        <v>3809</v>
      </c>
      <c s="35" t="s">
        <v>5</v>
      </c>
      <c s="6" t="s">
        <v>3810</v>
      </c>
      <c s="36" t="s">
        <v>79</v>
      </c>
      <c s="37">
        <v>85.788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76.5">
      <c r="A47" s="35" t="s">
        <v>56</v>
      </c>
      <c r="E47" s="40" t="s">
        <v>3811</v>
      </c>
    </row>
    <row r="48" spans="1:5" ht="102">
      <c r="A48" t="s">
        <v>58</v>
      </c>
      <c r="E48" s="39" t="s">
        <v>3812</v>
      </c>
    </row>
    <row r="49" spans="1:16" ht="12.75">
      <c r="A49" t="s">
        <v>49</v>
      </c>
      <c s="34" t="s">
        <v>84</v>
      </c>
      <c s="34" t="s">
        <v>3813</v>
      </c>
      <c s="35" t="s">
        <v>5</v>
      </c>
      <c s="6" t="s">
        <v>3814</v>
      </c>
      <c s="36" t="s">
        <v>93</v>
      </c>
      <c s="37">
        <v>85.4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377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38.25">
      <c r="A51" s="35" t="s">
        <v>56</v>
      </c>
      <c r="E51" s="40" t="s">
        <v>3815</v>
      </c>
    </row>
    <row r="52" spans="1:5" ht="127.5">
      <c r="A52" t="s">
        <v>58</v>
      </c>
      <c r="E52" s="39" t="s">
        <v>3816</v>
      </c>
    </row>
    <row r="53" spans="1:16" ht="12.75">
      <c r="A53" t="s">
        <v>49</v>
      </c>
      <c s="34" t="s">
        <v>87</v>
      </c>
      <c s="34" t="s">
        <v>1778</v>
      </c>
      <c s="35" t="s">
        <v>5</v>
      </c>
      <c s="6" t="s">
        <v>1779</v>
      </c>
      <c s="36" t="s">
        <v>79</v>
      </c>
      <c s="37">
        <v>0.86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377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25.5">
      <c r="A55" s="35" t="s">
        <v>56</v>
      </c>
      <c r="E55" s="40" t="s">
        <v>3817</v>
      </c>
    </row>
    <row r="56" spans="1:5" ht="51">
      <c r="A56" t="s">
        <v>58</v>
      </c>
      <c r="E56" s="39" t="s">
        <v>1782</v>
      </c>
    </row>
    <row r="57" spans="1:16" ht="12.75">
      <c r="A57" t="s">
        <v>49</v>
      </c>
      <c s="34" t="s">
        <v>90</v>
      </c>
      <c s="34" t="s">
        <v>3818</v>
      </c>
      <c s="35" t="s">
        <v>5</v>
      </c>
      <c s="6" t="s">
        <v>3819</v>
      </c>
      <c s="36" t="s">
        <v>79</v>
      </c>
      <c s="37">
        <v>450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377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56</v>
      </c>
      <c r="E59" s="40" t="s">
        <v>3820</v>
      </c>
    </row>
    <row r="60" spans="1:5" ht="51">
      <c r="A60" t="s">
        <v>58</v>
      </c>
      <c r="E60" s="39" t="s">
        <v>2728</v>
      </c>
    </row>
    <row r="61" spans="1:13" ht="12.75">
      <c r="A61" t="s">
        <v>46</v>
      </c>
      <c r="C61" s="31" t="s">
        <v>76</v>
      </c>
      <c r="E61" s="33" t="s">
        <v>1694</v>
      </c>
      <c r="J61" s="32">
        <f>0</f>
      </c>
      <c s="32">
        <f>0</f>
      </c>
      <c s="32">
        <f>0+L62</f>
      </c>
      <c s="32">
        <f>0+M62</f>
      </c>
    </row>
    <row r="62" spans="1:16" ht="12.75">
      <c r="A62" t="s">
        <v>49</v>
      </c>
      <c s="34" t="s">
        <v>94</v>
      </c>
      <c s="34" t="s">
        <v>3821</v>
      </c>
      <c s="35" t="s">
        <v>5</v>
      </c>
      <c s="6" t="s">
        <v>3822</v>
      </c>
      <c s="36" t="s">
        <v>93</v>
      </c>
      <c s="37">
        <v>20.25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3823</v>
      </c>
    </row>
    <row r="65" spans="1:5" ht="255">
      <c r="A65" t="s">
        <v>58</v>
      </c>
      <c r="E65" s="39" t="s">
        <v>3824</v>
      </c>
    </row>
    <row r="66" spans="1:13" ht="12.75">
      <c r="A66" t="s">
        <v>46</v>
      </c>
      <c r="C66" s="31" t="s">
        <v>80</v>
      </c>
      <c r="E66" s="33" t="s">
        <v>1788</v>
      </c>
      <c r="J66" s="32">
        <f>0</f>
      </c>
      <c s="32">
        <f>0</f>
      </c>
      <c s="32">
        <f>0+L67+L71+L75+L79+L83+L87</f>
      </c>
      <c s="32">
        <f>0+M67+M71+M75+M79+M83+M87</f>
      </c>
    </row>
    <row r="67" spans="1:16" ht="12.75">
      <c r="A67" t="s">
        <v>49</v>
      </c>
      <c s="34" t="s">
        <v>97</v>
      </c>
      <c s="34" t="s">
        <v>3825</v>
      </c>
      <c s="35" t="s">
        <v>5</v>
      </c>
      <c s="6" t="s">
        <v>3826</v>
      </c>
      <c s="36" t="s">
        <v>100</v>
      </c>
      <c s="37">
        <v>28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377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3827</v>
      </c>
    </row>
    <row r="70" spans="1:5" ht="12.75">
      <c r="A70" t="s">
        <v>58</v>
      </c>
      <c r="E70" s="39" t="s">
        <v>3828</v>
      </c>
    </row>
    <row r="71" spans="1:16" ht="12.75">
      <c r="A71" t="s">
        <v>49</v>
      </c>
      <c s="34" t="s">
        <v>101</v>
      </c>
      <c s="34" t="s">
        <v>3829</v>
      </c>
      <c s="35" t="s">
        <v>3830</v>
      </c>
      <c s="6" t="s">
        <v>3831</v>
      </c>
      <c s="36" t="s">
        <v>93</v>
      </c>
      <c s="37">
        <v>70.205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3832</v>
      </c>
    </row>
    <row r="74" spans="1:5" ht="51">
      <c r="A74" t="s">
        <v>58</v>
      </c>
      <c r="E74" s="39" t="s">
        <v>3833</v>
      </c>
    </row>
    <row r="75" spans="1:16" ht="12.75">
      <c r="A75" t="s">
        <v>49</v>
      </c>
      <c s="34" t="s">
        <v>104</v>
      </c>
      <c s="34" t="s">
        <v>2758</v>
      </c>
      <c s="35" t="s">
        <v>5</v>
      </c>
      <c s="6" t="s">
        <v>2759</v>
      </c>
      <c s="36" t="s">
        <v>52</v>
      </c>
      <c s="37">
        <v>6.885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377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76.5">
      <c r="A77" s="35" t="s">
        <v>56</v>
      </c>
      <c r="E77" s="40" t="s">
        <v>3834</v>
      </c>
    </row>
    <row r="78" spans="1:5" ht="102">
      <c r="A78" t="s">
        <v>58</v>
      </c>
      <c r="E78" s="39" t="s">
        <v>3835</v>
      </c>
    </row>
    <row r="79" spans="1:16" ht="12.75">
      <c r="A79" t="s">
        <v>49</v>
      </c>
      <c s="34" t="s">
        <v>107</v>
      </c>
      <c s="34" t="s">
        <v>3836</v>
      </c>
      <c s="35" t="s">
        <v>5</v>
      </c>
      <c s="6" t="s">
        <v>3837</v>
      </c>
      <c s="36" t="s">
        <v>83</v>
      </c>
      <c s="37">
        <v>0.17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377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38.25">
      <c r="A81" s="35" t="s">
        <v>56</v>
      </c>
      <c r="E81" s="40" t="s">
        <v>3838</v>
      </c>
    </row>
    <row r="82" spans="1:5" ht="89.25">
      <c r="A82" t="s">
        <v>58</v>
      </c>
      <c r="E82" s="39" t="s">
        <v>3839</v>
      </c>
    </row>
    <row r="83" spans="1:16" ht="12.75">
      <c r="A83" t="s">
        <v>49</v>
      </c>
      <c s="34" t="s">
        <v>110</v>
      </c>
      <c s="34" t="s">
        <v>3840</v>
      </c>
      <c s="35" t="s">
        <v>3830</v>
      </c>
      <c s="6" t="s">
        <v>3841</v>
      </c>
      <c s="36" t="s">
        <v>83</v>
      </c>
      <c s="37">
        <v>1.2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377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25.5">
      <c r="A85" s="35" t="s">
        <v>56</v>
      </c>
      <c r="E85" s="40" t="s">
        <v>3842</v>
      </c>
    </row>
    <row r="86" spans="1:5" ht="89.25">
      <c r="A86" t="s">
        <v>58</v>
      </c>
      <c r="E86" s="39" t="s">
        <v>3839</v>
      </c>
    </row>
    <row r="87" spans="1:16" ht="12.75">
      <c r="A87" t="s">
        <v>49</v>
      </c>
      <c s="34" t="s">
        <v>113</v>
      </c>
      <c s="34" t="s">
        <v>3843</v>
      </c>
      <c s="35" t="s">
        <v>3830</v>
      </c>
      <c s="6" t="s">
        <v>3844</v>
      </c>
      <c s="36" t="s">
        <v>79</v>
      </c>
      <c s="37">
        <v>450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25.5">
      <c r="A89" s="35" t="s">
        <v>56</v>
      </c>
      <c r="E89" s="40" t="s">
        <v>3845</v>
      </c>
    </row>
    <row r="90" spans="1:5" ht="89.25">
      <c r="A90" t="s">
        <v>58</v>
      </c>
      <c r="E90" s="39" t="s">
        <v>3839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3189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3189</v>
      </c>
      <c r="E4" s="26" t="s">
        <v>3190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COUNTIFS(L8:L76,"=0",A8:A76,"P")+COUNTIFS(L8:L76,"",A8:A76,"P")+SUM(Q8:Q76)</f>
      </c>
    </row>
    <row r="8" spans="1:13" ht="12.75">
      <c r="A8" t="s">
        <v>44</v>
      </c>
      <c r="C8" s="28" t="s">
        <v>3848</v>
      </c>
      <c r="E8" s="30" t="s">
        <v>3847</v>
      </c>
      <c r="J8" s="29">
        <f>0+J9+J14+J27+J40+J49+J70+J75</f>
      </c>
      <c s="29">
        <f>0+K9+K14+K27+K40+K49+K70+K75</f>
      </c>
      <c s="29">
        <f>0+L9+L14+L27+L40+L49+L70+L75</f>
      </c>
      <c s="29">
        <f>0+M9+M14+M27+M40+M49+M70+M75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3783</v>
      </c>
      <c s="35" t="s">
        <v>5</v>
      </c>
      <c s="6" t="s">
        <v>2776</v>
      </c>
      <c s="36" t="s">
        <v>52</v>
      </c>
      <c s="37">
        <v>45.465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3849</v>
      </c>
    </row>
    <row r="12" spans="1:5" ht="12.75">
      <c r="A12" s="35" t="s">
        <v>56</v>
      </c>
      <c r="E12" s="40" t="s">
        <v>3850</v>
      </c>
    </row>
    <row r="13" spans="1:5" ht="25.5">
      <c r="A13" t="s">
        <v>58</v>
      </c>
      <c r="E13" s="39" t="s">
        <v>1748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3785</v>
      </c>
      <c s="35" t="s">
        <v>5</v>
      </c>
      <c s="6" t="s">
        <v>3786</v>
      </c>
      <c s="36" t="s">
        <v>83</v>
      </c>
      <c s="37">
        <v>62.35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3851</v>
      </c>
    </row>
    <row r="18" spans="1:5" ht="318.75">
      <c r="A18" t="s">
        <v>58</v>
      </c>
      <c r="E18" s="39" t="s">
        <v>2203</v>
      </c>
    </row>
    <row r="19" spans="1:16" ht="12.75">
      <c r="A19" t="s">
        <v>49</v>
      </c>
      <c s="34" t="s">
        <v>26</v>
      </c>
      <c s="34" t="s">
        <v>2206</v>
      </c>
      <c s="35" t="s">
        <v>5</v>
      </c>
      <c s="6" t="s">
        <v>2207</v>
      </c>
      <c s="36" t="s">
        <v>83</v>
      </c>
      <c s="37">
        <v>21.65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3852</v>
      </c>
    </row>
    <row r="22" spans="1:5" ht="191.25">
      <c r="A22" t="s">
        <v>58</v>
      </c>
      <c r="E22" s="39" t="s">
        <v>2210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40.7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3853</v>
      </c>
    </row>
    <row r="26" spans="1:5" ht="229.5">
      <c r="A26" t="s">
        <v>58</v>
      </c>
      <c r="E26" s="39" t="s">
        <v>3854</v>
      </c>
    </row>
    <row r="27" spans="1:13" ht="12.75">
      <c r="A27" t="s">
        <v>46</v>
      </c>
      <c r="C27" s="31" t="s">
        <v>27</v>
      </c>
      <c r="E27" s="33" t="s">
        <v>1633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3855</v>
      </c>
      <c s="35" t="s">
        <v>5</v>
      </c>
      <c s="6" t="s">
        <v>3856</v>
      </c>
      <c s="36" t="s">
        <v>93</v>
      </c>
      <c s="37">
        <v>4.8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3857</v>
      </c>
    </row>
    <row r="31" spans="1:5" ht="63.75">
      <c r="A31" t="s">
        <v>58</v>
      </c>
      <c r="E31" s="39" t="s">
        <v>2222</v>
      </c>
    </row>
    <row r="32" spans="1:16" ht="12.75">
      <c r="A32" t="s">
        <v>49</v>
      </c>
      <c s="34" t="s">
        <v>70</v>
      </c>
      <c s="34" t="s">
        <v>2233</v>
      </c>
      <c s="35" t="s">
        <v>5</v>
      </c>
      <c s="6" t="s">
        <v>2234</v>
      </c>
      <c s="36" t="s">
        <v>83</v>
      </c>
      <c s="37">
        <v>31.31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25.5">
      <c r="A34" s="35" t="s">
        <v>56</v>
      </c>
      <c r="E34" s="40" t="s">
        <v>3858</v>
      </c>
    </row>
    <row r="35" spans="1:5" ht="369.75">
      <c r="A35" t="s">
        <v>58</v>
      </c>
      <c r="E35" s="39" t="s">
        <v>1759</v>
      </c>
    </row>
    <row r="36" spans="1:16" ht="12.75">
      <c r="A36" t="s">
        <v>49</v>
      </c>
      <c s="34" t="s">
        <v>73</v>
      </c>
      <c s="34" t="s">
        <v>3668</v>
      </c>
      <c s="35" t="s">
        <v>5</v>
      </c>
      <c s="6" t="s">
        <v>3669</v>
      </c>
      <c s="36" t="s">
        <v>52</v>
      </c>
      <c s="37">
        <v>2.379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56</v>
      </c>
      <c r="E38" s="40" t="s">
        <v>3859</v>
      </c>
    </row>
    <row r="39" spans="1:5" ht="267.75">
      <c r="A39" t="s">
        <v>58</v>
      </c>
      <c r="E39" s="39" t="s">
        <v>2240</v>
      </c>
    </row>
    <row r="40" spans="1:13" ht="12.75">
      <c r="A40" t="s">
        <v>46</v>
      </c>
      <c r="C40" s="31" t="s">
        <v>64</v>
      </c>
      <c r="E40" s="33" t="s">
        <v>1660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2698</v>
      </c>
      <c s="35" t="s">
        <v>5</v>
      </c>
      <c s="6" t="s">
        <v>2699</v>
      </c>
      <c s="36" t="s">
        <v>83</v>
      </c>
      <c s="37">
        <v>8.875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63.75">
      <c r="A43" s="35" t="s">
        <v>56</v>
      </c>
      <c r="E43" s="40" t="s">
        <v>3860</v>
      </c>
    </row>
    <row r="44" spans="1:5" ht="369.75">
      <c r="A44" t="s">
        <v>58</v>
      </c>
      <c r="E44" s="39" t="s">
        <v>1764</v>
      </c>
    </row>
    <row r="45" spans="1:16" ht="12.75">
      <c r="A45" t="s">
        <v>49</v>
      </c>
      <c s="34" t="s">
        <v>80</v>
      </c>
      <c s="34" t="s">
        <v>3700</v>
      </c>
      <c s="35" t="s">
        <v>5</v>
      </c>
      <c s="6" t="s">
        <v>3701</v>
      </c>
      <c s="36" t="s">
        <v>83</v>
      </c>
      <c s="37">
        <v>0.13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3861</v>
      </c>
    </row>
    <row r="48" spans="1:5" ht="38.25">
      <c r="A48" t="s">
        <v>58</v>
      </c>
      <c r="E48" s="39" t="s">
        <v>3704</v>
      </c>
    </row>
    <row r="49" spans="1:13" ht="12.75">
      <c r="A49" t="s">
        <v>46</v>
      </c>
      <c r="C49" s="31" t="s">
        <v>73</v>
      </c>
      <c r="E49" s="33" t="s">
        <v>1690</v>
      </c>
      <c r="J49" s="32">
        <f>0</f>
      </c>
      <c s="32">
        <f>0</f>
      </c>
      <c s="32">
        <f>0+L50+L54+L58+L62+L66</f>
      </c>
      <c s="32">
        <f>0+M50+M54+M58+M62+M66</f>
      </c>
    </row>
    <row r="50" spans="1:16" ht="25.5">
      <c r="A50" t="s">
        <v>49</v>
      </c>
      <c s="34" t="s">
        <v>84</v>
      </c>
      <c s="34" t="s">
        <v>395</v>
      </c>
      <c s="35" t="s">
        <v>5</v>
      </c>
      <c s="6" t="s">
        <v>396</v>
      </c>
      <c s="36" t="s">
        <v>93</v>
      </c>
      <c s="37">
        <v>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56</v>
      </c>
      <c r="E52" s="40" t="s">
        <v>3862</v>
      </c>
    </row>
    <row r="53" spans="1:5" ht="102">
      <c r="A53" t="s">
        <v>58</v>
      </c>
      <c r="E53" s="39" t="s">
        <v>3863</v>
      </c>
    </row>
    <row r="54" spans="1:16" ht="12.75">
      <c r="A54" t="s">
        <v>49</v>
      </c>
      <c s="34" t="s">
        <v>87</v>
      </c>
      <c s="34" t="s">
        <v>3801</v>
      </c>
      <c s="35" t="s">
        <v>5</v>
      </c>
      <c s="6" t="s">
        <v>3802</v>
      </c>
      <c s="36" t="s">
        <v>1994</v>
      </c>
      <c s="37">
        <v>19407.18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02">
      <c r="A56" s="35" t="s">
        <v>56</v>
      </c>
      <c r="E56" s="40" t="s">
        <v>3864</v>
      </c>
    </row>
    <row r="57" spans="1:5" ht="102">
      <c r="A57" t="s">
        <v>58</v>
      </c>
      <c r="E57" s="39" t="s">
        <v>3865</v>
      </c>
    </row>
    <row r="58" spans="1:16" ht="12.75">
      <c r="A58" t="s">
        <v>49</v>
      </c>
      <c s="34" t="s">
        <v>90</v>
      </c>
      <c s="34" t="s">
        <v>3866</v>
      </c>
      <c s="35" t="s">
        <v>5</v>
      </c>
      <c s="6" t="s">
        <v>3867</v>
      </c>
      <c s="36" t="s">
        <v>79</v>
      </c>
      <c s="37">
        <v>451.32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25.5">
      <c r="A60" s="35" t="s">
        <v>56</v>
      </c>
      <c r="E60" s="40" t="s">
        <v>3868</v>
      </c>
    </row>
    <row r="61" spans="1:5" ht="102">
      <c r="A61" t="s">
        <v>58</v>
      </c>
      <c r="E61" s="39" t="s">
        <v>3869</v>
      </c>
    </row>
    <row r="62" spans="1:16" ht="12.75">
      <c r="A62" t="s">
        <v>49</v>
      </c>
      <c s="34" t="s">
        <v>94</v>
      </c>
      <c s="34" t="s">
        <v>3809</v>
      </c>
      <c s="35" t="s">
        <v>5</v>
      </c>
      <c s="6" t="s">
        <v>3810</v>
      </c>
      <c s="36" t="s">
        <v>79</v>
      </c>
      <c s="37">
        <v>144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25.5">
      <c r="A64" s="35" t="s">
        <v>56</v>
      </c>
      <c r="E64" s="40" t="s">
        <v>3870</v>
      </c>
    </row>
    <row r="65" spans="1:5" ht="102">
      <c r="A65" t="s">
        <v>58</v>
      </c>
      <c r="E65" s="39" t="s">
        <v>3869</v>
      </c>
    </row>
    <row r="66" spans="1:16" ht="12.75">
      <c r="A66" t="s">
        <v>49</v>
      </c>
      <c s="34" t="s">
        <v>97</v>
      </c>
      <c s="34" t="s">
        <v>3871</v>
      </c>
      <c s="35" t="s">
        <v>5</v>
      </c>
      <c s="6" t="s">
        <v>3872</v>
      </c>
      <c s="36" t="s">
        <v>79</v>
      </c>
      <c s="37">
        <v>566.38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89.25">
      <c r="A68" s="35" t="s">
        <v>56</v>
      </c>
      <c r="E68" s="40" t="s">
        <v>3873</v>
      </c>
    </row>
    <row r="69" spans="1:5" ht="51">
      <c r="A69" t="s">
        <v>58</v>
      </c>
      <c r="E69" s="39" t="s">
        <v>1782</v>
      </c>
    </row>
    <row r="70" spans="1:13" ht="12.75">
      <c r="A70" t="s">
        <v>46</v>
      </c>
      <c r="C70" s="31" t="s">
        <v>76</v>
      </c>
      <c r="E70" s="33" t="s">
        <v>1694</v>
      </c>
      <c r="J70" s="32">
        <f>0</f>
      </c>
      <c s="32">
        <f>0</f>
      </c>
      <c s="32">
        <f>0+L71</f>
      </c>
      <c s="32">
        <f>0+M71</f>
      </c>
    </row>
    <row r="71" spans="1:16" ht="12.75">
      <c r="A71" t="s">
        <v>49</v>
      </c>
      <c s="34" t="s">
        <v>101</v>
      </c>
      <c s="34" t="s">
        <v>3821</v>
      </c>
      <c s="35" t="s">
        <v>5</v>
      </c>
      <c s="6" t="s">
        <v>3822</v>
      </c>
      <c s="36" t="s">
        <v>93</v>
      </c>
      <c s="37">
        <v>20.25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377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3823</v>
      </c>
    </row>
    <row r="74" spans="1:5" ht="255">
      <c r="A74" t="s">
        <v>58</v>
      </c>
      <c r="E74" s="39" t="s">
        <v>3874</v>
      </c>
    </row>
    <row r="75" spans="1:13" ht="12.75">
      <c r="A75" t="s">
        <v>46</v>
      </c>
      <c r="C75" s="31" t="s">
        <v>80</v>
      </c>
      <c r="E75" s="33" t="s">
        <v>1788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49</v>
      </c>
      <c s="34" t="s">
        <v>104</v>
      </c>
      <c s="34" t="s">
        <v>3875</v>
      </c>
      <c s="35" t="s">
        <v>5</v>
      </c>
      <c s="6" t="s">
        <v>3876</v>
      </c>
      <c s="36" t="s">
        <v>1994</v>
      </c>
      <c s="37">
        <v>542.484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377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51">
      <c r="A78" s="35" t="s">
        <v>56</v>
      </c>
      <c r="E78" s="40" t="s">
        <v>3877</v>
      </c>
    </row>
    <row r="79" spans="1:5" ht="409.5">
      <c r="A79" t="s">
        <v>58</v>
      </c>
      <c r="E79" s="39" t="s">
        <v>3878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3189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3189</v>
      </c>
      <c r="E4" s="26" t="s">
        <v>3190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3881</v>
      </c>
      <c r="E8" s="30" t="s">
        <v>3880</v>
      </c>
      <c r="J8" s="29">
        <f>0+J9+J14+J27+J40+J49+J86+J91</f>
      </c>
      <c s="29">
        <f>0+K9+K14+K27+K40+K49+K86+K91</f>
      </c>
      <c s="29">
        <f>0+L9+L14+L27+L40+L49+L86+L91</f>
      </c>
      <c s="29">
        <f>0+M9+M14+M27+M40+M49+M86+M91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3783</v>
      </c>
      <c s="35" t="s">
        <v>5</v>
      </c>
      <c s="6" t="s">
        <v>2776</v>
      </c>
      <c s="36" t="s">
        <v>52</v>
      </c>
      <c s="37">
        <v>9.996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3849</v>
      </c>
    </row>
    <row r="12" spans="1:5" ht="12.75">
      <c r="A12" s="35" t="s">
        <v>56</v>
      </c>
      <c r="E12" s="40" t="s">
        <v>3882</v>
      </c>
    </row>
    <row r="13" spans="1:5" ht="25.5">
      <c r="A13" t="s">
        <v>58</v>
      </c>
      <c r="E13" s="39" t="s">
        <v>1748</v>
      </c>
    </row>
    <row r="14" spans="1:13" ht="12.75">
      <c r="A14" t="s">
        <v>46</v>
      </c>
      <c r="C14" s="31" t="s">
        <v>47</v>
      </c>
      <c r="E14" s="33" t="s">
        <v>370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3785</v>
      </c>
      <c s="35" t="s">
        <v>5</v>
      </c>
      <c s="6" t="s">
        <v>3786</v>
      </c>
      <c s="36" t="s">
        <v>83</v>
      </c>
      <c s="37">
        <v>17.58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377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25.5">
      <c r="A17" s="35" t="s">
        <v>56</v>
      </c>
      <c r="E17" s="40" t="s">
        <v>3883</v>
      </c>
    </row>
    <row r="18" spans="1:5" ht="318.75">
      <c r="A18" t="s">
        <v>58</v>
      </c>
      <c r="E18" s="39" t="s">
        <v>3788</v>
      </c>
    </row>
    <row r="19" spans="1:16" ht="12.75">
      <c r="A19" t="s">
        <v>49</v>
      </c>
      <c s="34" t="s">
        <v>26</v>
      </c>
      <c s="34" t="s">
        <v>2206</v>
      </c>
      <c s="35" t="s">
        <v>5</v>
      </c>
      <c s="6" t="s">
        <v>2207</v>
      </c>
      <c s="36" t="s">
        <v>83</v>
      </c>
      <c s="37">
        <v>4.76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38.25">
      <c r="A21" s="35" t="s">
        <v>56</v>
      </c>
      <c r="E21" s="40" t="s">
        <v>3884</v>
      </c>
    </row>
    <row r="22" spans="1:5" ht="191.25">
      <c r="A22" t="s">
        <v>58</v>
      </c>
      <c r="E22" s="39" t="s">
        <v>3790</v>
      </c>
    </row>
    <row r="23" spans="1:16" ht="12.75">
      <c r="A23" t="s">
        <v>49</v>
      </c>
      <c s="34" t="s">
        <v>64</v>
      </c>
      <c s="34" t="s">
        <v>95</v>
      </c>
      <c s="35" t="s">
        <v>5</v>
      </c>
      <c s="6" t="s">
        <v>96</v>
      </c>
      <c s="36" t="s">
        <v>83</v>
      </c>
      <c s="37">
        <v>12.82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25.5">
      <c r="A25" s="35" t="s">
        <v>56</v>
      </c>
      <c r="E25" s="40" t="s">
        <v>3885</v>
      </c>
    </row>
    <row r="26" spans="1:5" ht="229.5">
      <c r="A26" t="s">
        <v>58</v>
      </c>
      <c r="E26" s="39" t="s">
        <v>3792</v>
      </c>
    </row>
    <row r="27" spans="1:13" ht="12.75">
      <c r="A27" t="s">
        <v>46</v>
      </c>
      <c r="C27" s="31" t="s">
        <v>27</v>
      </c>
      <c r="E27" s="33" t="s">
        <v>1633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67</v>
      </c>
      <c s="34" t="s">
        <v>3855</v>
      </c>
      <c s="35" t="s">
        <v>5</v>
      </c>
      <c s="6" t="s">
        <v>3856</v>
      </c>
      <c s="36" t="s">
        <v>93</v>
      </c>
      <c s="37">
        <v>3.2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25.5">
      <c r="A30" s="35" t="s">
        <v>56</v>
      </c>
      <c r="E30" s="40" t="s">
        <v>3886</v>
      </c>
    </row>
    <row r="31" spans="1:5" ht="63.75">
      <c r="A31" t="s">
        <v>58</v>
      </c>
      <c r="E31" s="39" t="s">
        <v>3887</v>
      </c>
    </row>
    <row r="32" spans="1:16" ht="12.75">
      <c r="A32" t="s">
        <v>49</v>
      </c>
      <c s="34" t="s">
        <v>70</v>
      </c>
      <c s="34" t="s">
        <v>2233</v>
      </c>
      <c s="35" t="s">
        <v>5</v>
      </c>
      <c s="6" t="s">
        <v>2234</v>
      </c>
      <c s="36" t="s">
        <v>83</v>
      </c>
      <c s="37">
        <v>14.223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63.75">
      <c r="A34" s="35" t="s">
        <v>56</v>
      </c>
      <c r="E34" s="40" t="s">
        <v>3888</v>
      </c>
    </row>
    <row r="35" spans="1:5" ht="369.75">
      <c r="A35" t="s">
        <v>58</v>
      </c>
      <c r="E35" s="39" t="s">
        <v>3796</v>
      </c>
    </row>
    <row r="36" spans="1:16" ht="12.75">
      <c r="A36" t="s">
        <v>49</v>
      </c>
      <c s="34" t="s">
        <v>73</v>
      </c>
      <c s="34" t="s">
        <v>3668</v>
      </c>
      <c s="35" t="s">
        <v>5</v>
      </c>
      <c s="6" t="s">
        <v>3669</v>
      </c>
      <c s="36" t="s">
        <v>52</v>
      </c>
      <c s="37">
        <v>0.993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25.5">
      <c r="A38" s="35" t="s">
        <v>56</v>
      </c>
      <c r="E38" s="40" t="s">
        <v>3889</v>
      </c>
    </row>
    <row r="39" spans="1:5" ht="267.75">
      <c r="A39" t="s">
        <v>58</v>
      </c>
      <c r="E39" s="39" t="s">
        <v>3890</v>
      </c>
    </row>
    <row r="40" spans="1:13" ht="12.75">
      <c r="A40" t="s">
        <v>46</v>
      </c>
      <c r="C40" s="31" t="s">
        <v>64</v>
      </c>
      <c r="E40" s="33" t="s">
        <v>1660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76</v>
      </c>
      <c s="34" t="s">
        <v>2698</v>
      </c>
      <c s="35" t="s">
        <v>5</v>
      </c>
      <c s="6" t="s">
        <v>2699</v>
      </c>
      <c s="36" t="s">
        <v>83</v>
      </c>
      <c s="37">
        <v>10.339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63.75">
      <c r="A43" s="35" t="s">
        <v>56</v>
      </c>
      <c r="E43" s="40" t="s">
        <v>3891</v>
      </c>
    </row>
    <row r="44" spans="1:5" ht="369.75">
      <c r="A44" t="s">
        <v>58</v>
      </c>
      <c r="E44" s="39" t="s">
        <v>3892</v>
      </c>
    </row>
    <row r="45" spans="1:16" ht="12.75">
      <c r="A45" t="s">
        <v>49</v>
      </c>
      <c s="34" t="s">
        <v>80</v>
      </c>
      <c s="34" t="s">
        <v>3700</v>
      </c>
      <c s="35" t="s">
        <v>5</v>
      </c>
      <c s="6" t="s">
        <v>3701</v>
      </c>
      <c s="36" t="s">
        <v>83</v>
      </c>
      <c s="37">
        <v>0.06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3893</v>
      </c>
    </row>
    <row r="48" spans="1:5" ht="38.25">
      <c r="A48" t="s">
        <v>58</v>
      </c>
      <c r="E48" s="39" t="s">
        <v>3894</v>
      </c>
    </row>
    <row r="49" spans="1:13" ht="12.75">
      <c r="A49" t="s">
        <v>46</v>
      </c>
      <c r="C49" s="31" t="s">
        <v>73</v>
      </c>
      <c r="E49" s="33" t="s">
        <v>1690</v>
      </c>
      <c r="J49" s="32">
        <f>0</f>
      </c>
      <c s="32">
        <f>0</f>
      </c>
      <c s="32">
        <f>0+L50+L54+L58+L62+L66+L70+L74+L78+L82</f>
      </c>
      <c s="32">
        <f>0+M50+M54+M58+M62+M66+M70+M74+M78+M82</f>
      </c>
    </row>
    <row r="50" spans="1:16" ht="25.5">
      <c r="A50" t="s">
        <v>49</v>
      </c>
      <c s="34" t="s">
        <v>84</v>
      </c>
      <c s="34" t="s">
        <v>395</v>
      </c>
      <c s="35" t="s">
        <v>5</v>
      </c>
      <c s="6" t="s">
        <v>396</v>
      </c>
      <c s="36" t="s">
        <v>93</v>
      </c>
      <c s="37">
        <v>117.1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25.5">
      <c r="A52" s="35" t="s">
        <v>56</v>
      </c>
      <c r="E52" s="40" t="s">
        <v>3895</v>
      </c>
    </row>
    <row r="53" spans="1:5" ht="102">
      <c r="A53" t="s">
        <v>58</v>
      </c>
      <c r="E53" s="39" t="s">
        <v>3896</v>
      </c>
    </row>
    <row r="54" spans="1:16" ht="12.75">
      <c r="A54" t="s">
        <v>49</v>
      </c>
      <c s="34" t="s">
        <v>87</v>
      </c>
      <c s="34" t="s">
        <v>3801</v>
      </c>
      <c s="35" t="s">
        <v>5</v>
      </c>
      <c s="6" t="s">
        <v>3802</v>
      </c>
      <c s="36" t="s">
        <v>1994</v>
      </c>
      <c s="37">
        <v>2735.72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51">
      <c r="A56" s="35" t="s">
        <v>56</v>
      </c>
      <c r="E56" s="40" t="s">
        <v>3897</v>
      </c>
    </row>
    <row r="57" spans="1:5" ht="102">
      <c r="A57" t="s">
        <v>58</v>
      </c>
      <c r="E57" s="39" t="s">
        <v>3804</v>
      </c>
    </row>
    <row r="58" spans="1:16" ht="12.75">
      <c r="A58" t="s">
        <v>49</v>
      </c>
      <c s="34" t="s">
        <v>90</v>
      </c>
      <c s="34" t="s">
        <v>3898</v>
      </c>
      <c s="35" t="s">
        <v>5</v>
      </c>
      <c s="6" t="s">
        <v>3802</v>
      </c>
      <c s="36" t="s">
        <v>1994</v>
      </c>
      <c s="37">
        <v>4449.05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3899</v>
      </c>
    </row>
    <row r="61" spans="1:5" ht="25.5">
      <c r="A61" t="s">
        <v>58</v>
      </c>
      <c r="E61" s="39" t="s">
        <v>3900</v>
      </c>
    </row>
    <row r="62" spans="1:16" ht="12.75">
      <c r="A62" t="s">
        <v>49</v>
      </c>
      <c s="34" t="s">
        <v>94</v>
      </c>
      <c s="34" t="s">
        <v>3901</v>
      </c>
      <c s="35" t="s">
        <v>5</v>
      </c>
      <c s="6" t="s">
        <v>3902</v>
      </c>
      <c s="36" t="s">
        <v>1994</v>
      </c>
      <c s="37">
        <v>7378.99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51">
      <c r="A64" s="35" t="s">
        <v>56</v>
      </c>
      <c r="E64" s="40" t="s">
        <v>3903</v>
      </c>
    </row>
    <row r="65" spans="1:5" ht="51">
      <c r="A65" t="s">
        <v>58</v>
      </c>
      <c r="E65" s="39" t="s">
        <v>3904</v>
      </c>
    </row>
    <row r="66" spans="1:16" ht="12.75">
      <c r="A66" t="s">
        <v>49</v>
      </c>
      <c s="34" t="s">
        <v>97</v>
      </c>
      <c s="34" t="s">
        <v>3866</v>
      </c>
      <c s="35" t="s">
        <v>5</v>
      </c>
      <c s="6" t="s">
        <v>3867</v>
      </c>
      <c s="36" t="s">
        <v>79</v>
      </c>
      <c s="37">
        <v>686.41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3905</v>
      </c>
    </row>
    <row r="69" spans="1:5" ht="102">
      <c r="A69" t="s">
        <v>58</v>
      </c>
      <c r="E69" s="39" t="s">
        <v>3812</v>
      </c>
    </row>
    <row r="70" spans="1:16" ht="12.75">
      <c r="A70" t="s">
        <v>49</v>
      </c>
      <c s="34" t="s">
        <v>101</v>
      </c>
      <c s="34" t="s">
        <v>3809</v>
      </c>
      <c s="35" t="s">
        <v>5</v>
      </c>
      <c s="6" t="s">
        <v>3810</v>
      </c>
      <c s="36" t="s">
        <v>79</v>
      </c>
      <c s="37">
        <v>238.29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3906</v>
      </c>
    </row>
    <row r="73" spans="1:5" ht="102">
      <c r="A73" t="s">
        <v>58</v>
      </c>
      <c r="E73" s="39" t="s">
        <v>3812</v>
      </c>
    </row>
    <row r="74" spans="1:16" ht="12.75">
      <c r="A74" t="s">
        <v>49</v>
      </c>
      <c s="34" t="s">
        <v>104</v>
      </c>
      <c s="34" t="s">
        <v>3907</v>
      </c>
      <c s="35" t="s">
        <v>3830</v>
      </c>
      <c s="6" t="s">
        <v>3908</v>
      </c>
      <c s="36" t="s">
        <v>100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3909</v>
      </c>
    </row>
    <row r="77" spans="1:5" ht="51">
      <c r="A77" t="s">
        <v>58</v>
      </c>
      <c r="E77" s="39" t="s">
        <v>3910</v>
      </c>
    </row>
    <row r="78" spans="1:16" ht="12.75">
      <c r="A78" t="s">
        <v>49</v>
      </c>
      <c s="34" t="s">
        <v>107</v>
      </c>
      <c s="34" t="s">
        <v>3911</v>
      </c>
      <c s="35" t="s">
        <v>3830</v>
      </c>
      <c s="6" t="s">
        <v>3912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3913</v>
      </c>
    </row>
    <row r="81" spans="1:5" ht="51">
      <c r="A81" t="s">
        <v>58</v>
      </c>
      <c r="E81" s="39" t="s">
        <v>3914</v>
      </c>
    </row>
    <row r="82" spans="1:16" ht="12.75">
      <c r="A82" t="s">
        <v>49</v>
      </c>
      <c s="34" t="s">
        <v>110</v>
      </c>
      <c s="34" t="s">
        <v>1778</v>
      </c>
      <c s="35" t="s">
        <v>5</v>
      </c>
      <c s="6" t="s">
        <v>1779</v>
      </c>
      <c s="36" t="s">
        <v>79</v>
      </c>
      <c s="37">
        <v>166.97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25.5">
      <c r="A84" s="35" t="s">
        <v>56</v>
      </c>
      <c r="E84" s="40" t="s">
        <v>3915</v>
      </c>
    </row>
    <row r="85" spans="1:5" ht="51">
      <c r="A85" t="s">
        <v>58</v>
      </c>
      <c r="E85" s="39" t="s">
        <v>1782</v>
      </c>
    </row>
    <row r="86" spans="1:13" ht="12.75">
      <c r="A86" t="s">
        <v>46</v>
      </c>
      <c r="C86" s="31" t="s">
        <v>76</v>
      </c>
      <c r="E86" s="33" t="s">
        <v>1694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113</v>
      </c>
      <c s="34" t="s">
        <v>3821</v>
      </c>
      <c s="35" t="s">
        <v>5</v>
      </c>
      <c s="6" t="s">
        <v>3822</v>
      </c>
      <c s="36" t="s">
        <v>93</v>
      </c>
      <c s="37">
        <v>20.25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56</v>
      </c>
      <c r="E89" s="40" t="s">
        <v>3823</v>
      </c>
    </row>
    <row r="90" spans="1:5" ht="255">
      <c r="A90" t="s">
        <v>58</v>
      </c>
      <c r="E90" s="39" t="s">
        <v>3824</v>
      </c>
    </row>
    <row r="91" spans="1:13" ht="12.75">
      <c r="A91" t="s">
        <v>46</v>
      </c>
      <c r="C91" s="31" t="s">
        <v>80</v>
      </c>
      <c r="E91" s="33" t="s">
        <v>1788</v>
      </c>
      <c r="J91" s="32">
        <f>0</f>
      </c>
      <c s="32">
        <f>0</f>
      </c>
      <c s="32">
        <f>0+L92+L96+L100+L104</f>
      </c>
      <c s="32">
        <f>0+M92+M96+M100+M104</f>
      </c>
    </row>
    <row r="92" spans="1:16" ht="12.75">
      <c r="A92" t="s">
        <v>49</v>
      </c>
      <c s="34" t="s">
        <v>116</v>
      </c>
      <c s="34" t="s">
        <v>3825</v>
      </c>
      <c s="35" t="s">
        <v>5</v>
      </c>
      <c s="6" t="s">
        <v>3826</v>
      </c>
      <c s="36" t="s">
        <v>100</v>
      </c>
      <c s="37">
        <v>28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38.25">
      <c r="A94" s="35" t="s">
        <v>56</v>
      </c>
      <c r="E94" s="40" t="s">
        <v>3916</v>
      </c>
    </row>
    <row r="95" spans="1:5" ht="12.75">
      <c r="A95" t="s">
        <v>58</v>
      </c>
      <c r="E95" s="39" t="s">
        <v>3828</v>
      </c>
    </row>
    <row r="96" spans="1:16" ht="12.75">
      <c r="A96" t="s">
        <v>49</v>
      </c>
      <c s="34" t="s">
        <v>119</v>
      </c>
      <c s="34" t="s">
        <v>3875</v>
      </c>
      <c s="35" t="s">
        <v>5</v>
      </c>
      <c s="6" t="s">
        <v>3876</v>
      </c>
      <c s="36" t="s">
        <v>1994</v>
      </c>
      <c s="37">
        <v>186.756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51">
      <c r="A98" s="35" t="s">
        <v>56</v>
      </c>
      <c r="E98" s="40" t="s">
        <v>3917</v>
      </c>
    </row>
    <row r="99" spans="1:5" ht="409.5">
      <c r="A99" t="s">
        <v>58</v>
      </c>
      <c r="E99" s="39" t="s">
        <v>3918</v>
      </c>
    </row>
    <row r="100" spans="1:16" ht="12.75">
      <c r="A100" t="s">
        <v>49</v>
      </c>
      <c s="34" t="s">
        <v>122</v>
      </c>
      <c s="34" t="s">
        <v>2408</v>
      </c>
      <c s="35" t="s">
        <v>5</v>
      </c>
      <c s="6" t="s">
        <v>2409</v>
      </c>
      <c s="36" t="s">
        <v>79</v>
      </c>
      <c s="37">
        <v>17.325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377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25.5">
      <c r="A102" s="35" t="s">
        <v>56</v>
      </c>
      <c r="E102" s="40" t="s">
        <v>3919</v>
      </c>
    </row>
    <row r="103" spans="1:5" ht="25.5">
      <c r="A103" t="s">
        <v>58</v>
      </c>
      <c r="E103" s="39" t="s">
        <v>1797</v>
      </c>
    </row>
    <row r="104" spans="1:16" ht="12.75">
      <c r="A104" t="s">
        <v>49</v>
      </c>
      <c s="34" t="s">
        <v>125</v>
      </c>
      <c s="34" t="s">
        <v>2758</v>
      </c>
      <c s="35" t="s">
        <v>5</v>
      </c>
      <c s="6" t="s">
        <v>2759</v>
      </c>
      <c s="36" t="s">
        <v>52</v>
      </c>
      <c s="37">
        <v>2.708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377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25.5">
      <c r="A106" s="35" t="s">
        <v>56</v>
      </c>
      <c r="E106" s="40" t="s">
        <v>3920</v>
      </c>
    </row>
    <row r="107" spans="1:5" ht="102">
      <c r="A107" t="s">
        <v>58</v>
      </c>
      <c r="E107" s="39" t="s">
        <v>3835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3189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3189</v>
      </c>
      <c r="E4" s="26" t="s">
        <v>3190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3923</v>
      </c>
      <c r="E8" s="30" t="s">
        <v>3922</v>
      </c>
      <c r="J8" s="29">
        <f>0+J9+J26+J31+J40+J53+J86+J91</f>
      </c>
      <c s="29">
        <f>0+K9+K26+K31+K40+K53+K86+K91</f>
      </c>
      <c s="29">
        <f>0+L9+L26+L31+L40+L53+L86+L91</f>
      </c>
      <c s="29">
        <f>0+M9+M26+M31+M40+M53+M86+M91</f>
      </c>
    </row>
    <row r="9" spans="1:13" ht="12.75">
      <c r="A9" t="s">
        <v>46</v>
      </c>
      <c r="C9" s="31" t="s">
        <v>1299</v>
      </c>
      <c r="E9" s="33" t="s">
        <v>1820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47</v>
      </c>
      <c s="34" t="s">
        <v>565</v>
      </c>
      <c s="35" t="s">
        <v>5</v>
      </c>
      <c s="6" t="s">
        <v>1822</v>
      </c>
      <c s="36" t="s">
        <v>52</v>
      </c>
      <c s="37">
        <v>20.07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3924</v>
      </c>
    </row>
    <row r="12" spans="1:5" ht="12.75">
      <c r="A12" s="35" t="s">
        <v>56</v>
      </c>
      <c r="E12" s="40" t="s">
        <v>3925</v>
      </c>
    </row>
    <row r="13" spans="1:5" ht="204">
      <c r="A13" t="s">
        <v>58</v>
      </c>
      <c r="E13" s="39" t="s">
        <v>2032</v>
      </c>
    </row>
    <row r="14" spans="1:16" ht="25.5">
      <c r="A14" t="s">
        <v>49</v>
      </c>
      <c s="34" t="s">
        <v>27</v>
      </c>
      <c s="34" t="s">
        <v>60</v>
      </c>
      <c s="35" t="s">
        <v>5</v>
      </c>
      <c s="6" t="s">
        <v>1320</v>
      </c>
      <c s="36" t="s">
        <v>52</v>
      </c>
      <c s="37">
        <v>47.54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3926</v>
      </c>
    </row>
    <row r="16" spans="1:5" ht="12.75">
      <c r="A16" s="35" t="s">
        <v>56</v>
      </c>
      <c r="E16" s="40" t="s">
        <v>3927</v>
      </c>
    </row>
    <row r="17" spans="1:5" ht="204">
      <c r="A17" t="s">
        <v>58</v>
      </c>
      <c r="E17" s="39" t="s">
        <v>2032</v>
      </c>
    </row>
    <row r="18" spans="1:16" ht="25.5">
      <c r="A18" t="s">
        <v>49</v>
      </c>
      <c s="34" t="s">
        <v>26</v>
      </c>
      <c s="34" t="s">
        <v>3928</v>
      </c>
      <c s="35" t="s">
        <v>5</v>
      </c>
      <c s="6" t="s">
        <v>3929</v>
      </c>
      <c s="36" t="s">
        <v>52</v>
      </c>
      <c s="37">
        <v>20.07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3924</v>
      </c>
    </row>
    <row r="20" spans="1:5" ht="12.75">
      <c r="A20" s="35" t="s">
        <v>56</v>
      </c>
      <c r="E20" s="40" t="s">
        <v>3930</v>
      </c>
    </row>
    <row r="21" spans="1:5" ht="204">
      <c r="A21" t="s">
        <v>58</v>
      </c>
      <c r="E21" s="39" t="s">
        <v>2032</v>
      </c>
    </row>
    <row r="22" spans="1:16" ht="25.5">
      <c r="A22" t="s">
        <v>49</v>
      </c>
      <c s="34" t="s">
        <v>64</v>
      </c>
      <c s="34" t="s">
        <v>62</v>
      </c>
      <c s="35" t="s">
        <v>5</v>
      </c>
      <c s="6" t="s">
        <v>3931</v>
      </c>
      <c s="36" t="s">
        <v>52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3932</v>
      </c>
    </row>
    <row r="24" spans="1:5" ht="12.75">
      <c r="A24" s="35" t="s">
        <v>56</v>
      </c>
      <c r="E24" s="40" t="s">
        <v>3933</v>
      </c>
    </row>
    <row r="25" spans="1:5" ht="204">
      <c r="A25" t="s">
        <v>58</v>
      </c>
      <c r="E25" s="39" t="s">
        <v>2032</v>
      </c>
    </row>
    <row r="26" spans="1:13" ht="12.75">
      <c r="A26" t="s">
        <v>46</v>
      </c>
      <c r="C26" s="31" t="s">
        <v>87</v>
      </c>
      <c r="E26" s="33" t="s">
        <v>3934</v>
      </c>
      <c r="J26" s="32">
        <f>0</f>
      </c>
      <c s="32">
        <f>0</f>
      </c>
      <c s="32">
        <f>0+L27</f>
      </c>
      <c s="32">
        <f>0+M27</f>
      </c>
    </row>
    <row r="27" spans="1:16" ht="25.5">
      <c r="A27" t="s">
        <v>49</v>
      </c>
      <c s="34" t="s">
        <v>67</v>
      </c>
      <c s="34" t="s">
        <v>3935</v>
      </c>
      <c s="35" t="s">
        <v>5</v>
      </c>
      <c s="6" t="s">
        <v>3936</v>
      </c>
      <c s="36" t="s">
        <v>83</v>
      </c>
      <c s="37">
        <v>20.61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3937</v>
      </c>
    </row>
    <row r="29" spans="1:5" ht="12.75">
      <c r="A29" s="35" t="s">
        <v>56</v>
      </c>
      <c r="E29" s="40" t="s">
        <v>3938</v>
      </c>
    </row>
    <row r="30" spans="1:5" ht="63.75">
      <c r="A30" t="s">
        <v>58</v>
      </c>
      <c r="E30" s="39" t="s">
        <v>1842</v>
      </c>
    </row>
    <row r="31" spans="1:13" ht="12.75">
      <c r="A31" t="s">
        <v>46</v>
      </c>
      <c r="C31" s="31" t="s">
        <v>94</v>
      </c>
      <c r="E31" s="33" t="s">
        <v>1609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70</v>
      </c>
      <c s="34" t="s">
        <v>2200</v>
      </c>
      <c s="35" t="s">
        <v>5</v>
      </c>
      <c s="6" t="s">
        <v>2201</v>
      </c>
      <c s="36" t="s">
        <v>83</v>
      </c>
      <c s="37">
        <v>4.25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377</v>
      </c>
      <c>
        <f>(M32*21)/100</f>
      </c>
      <c t="s">
        <v>27</v>
      </c>
    </row>
    <row r="33" spans="1:5" ht="12.75">
      <c r="A33" s="35" t="s">
        <v>54</v>
      </c>
      <c r="E33" s="39" t="s">
        <v>3939</v>
      </c>
    </row>
    <row r="34" spans="1:5" ht="12.75">
      <c r="A34" s="35" t="s">
        <v>56</v>
      </c>
      <c r="E34" s="40" t="s">
        <v>3940</v>
      </c>
    </row>
    <row r="35" spans="1:5" ht="409.5">
      <c r="A35" t="s">
        <v>58</v>
      </c>
      <c r="E35" s="39" t="s">
        <v>2835</v>
      </c>
    </row>
    <row r="36" spans="1:16" ht="12.75">
      <c r="A36" t="s">
        <v>49</v>
      </c>
      <c s="34" t="s">
        <v>73</v>
      </c>
      <c s="34" t="s">
        <v>1610</v>
      </c>
      <c s="35" t="s">
        <v>5</v>
      </c>
      <c s="6" t="s">
        <v>1611</v>
      </c>
      <c s="36" t="s">
        <v>83</v>
      </c>
      <c s="37">
        <v>84.21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3941</v>
      </c>
    </row>
    <row r="38" spans="1:5" ht="12.75">
      <c r="A38" s="35" t="s">
        <v>56</v>
      </c>
      <c r="E38" s="40" t="s">
        <v>3942</v>
      </c>
    </row>
    <row r="39" spans="1:5" ht="409.5">
      <c r="A39" t="s">
        <v>58</v>
      </c>
      <c r="E39" s="39" t="s">
        <v>2835</v>
      </c>
    </row>
    <row r="40" spans="1:13" ht="12.75">
      <c r="A40" t="s">
        <v>46</v>
      </c>
      <c r="C40" s="31" t="s">
        <v>107</v>
      </c>
      <c r="E40" s="33" t="s">
        <v>1620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49</v>
      </c>
      <c s="34" t="s">
        <v>76</v>
      </c>
      <c s="34" t="s">
        <v>3943</v>
      </c>
      <c s="35" t="s">
        <v>5</v>
      </c>
      <c s="6" t="s">
        <v>3944</v>
      </c>
      <c s="36" t="s">
        <v>83</v>
      </c>
      <c s="37">
        <v>30.07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377</v>
      </c>
      <c>
        <f>(M41*21)/100</f>
      </c>
      <c t="s">
        <v>27</v>
      </c>
    </row>
    <row r="42" spans="1:5" ht="12.75">
      <c r="A42" s="35" t="s">
        <v>54</v>
      </c>
      <c r="E42" s="39" t="s">
        <v>3945</v>
      </c>
    </row>
    <row r="43" spans="1:5" ht="12.75">
      <c r="A43" s="35" t="s">
        <v>56</v>
      </c>
      <c r="E43" s="40" t="s">
        <v>3946</v>
      </c>
    </row>
    <row r="44" spans="1:5" ht="409.5">
      <c r="A44" t="s">
        <v>58</v>
      </c>
      <c r="E44" s="39" t="s">
        <v>3947</v>
      </c>
    </row>
    <row r="45" spans="1:16" ht="12.75">
      <c r="A45" t="s">
        <v>49</v>
      </c>
      <c s="34" t="s">
        <v>80</v>
      </c>
      <c s="34" t="s">
        <v>1622</v>
      </c>
      <c s="35" t="s">
        <v>5</v>
      </c>
      <c s="6" t="s">
        <v>1623</v>
      </c>
      <c s="36" t="s">
        <v>83</v>
      </c>
      <c s="37">
        <v>66.16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377</v>
      </c>
      <c>
        <f>(M45*21)/100</f>
      </c>
      <c t="s">
        <v>27</v>
      </c>
    </row>
    <row r="46" spans="1:5" ht="12.75">
      <c r="A46" s="35" t="s">
        <v>54</v>
      </c>
      <c r="E46" s="39" t="s">
        <v>3948</v>
      </c>
    </row>
    <row r="47" spans="1:5" ht="12.75">
      <c r="A47" s="35" t="s">
        <v>56</v>
      </c>
      <c r="E47" s="40" t="s">
        <v>3949</v>
      </c>
    </row>
    <row r="48" spans="1:5" ht="409.5">
      <c r="A48" t="s">
        <v>58</v>
      </c>
      <c r="E48" s="39" t="s">
        <v>3950</v>
      </c>
    </row>
    <row r="49" spans="1:16" ht="12.75">
      <c r="A49" t="s">
        <v>49</v>
      </c>
      <c s="34" t="s">
        <v>84</v>
      </c>
      <c s="34" t="s">
        <v>2846</v>
      </c>
      <c s="35" t="s">
        <v>5</v>
      </c>
      <c s="6" t="s">
        <v>2847</v>
      </c>
      <c s="36" t="s">
        <v>83</v>
      </c>
      <c s="37">
        <v>66.16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377</v>
      </c>
      <c>
        <f>(M49*21)/100</f>
      </c>
      <c t="s">
        <v>27</v>
      </c>
    </row>
    <row r="50" spans="1:5" ht="12.75">
      <c r="A50" s="35" t="s">
        <v>54</v>
      </c>
      <c r="E50" s="39" t="s">
        <v>3951</v>
      </c>
    </row>
    <row r="51" spans="1:5" ht="12.75">
      <c r="A51" s="35" t="s">
        <v>56</v>
      </c>
      <c r="E51" s="40" t="s">
        <v>3949</v>
      </c>
    </row>
    <row r="52" spans="1:5" ht="395.25">
      <c r="A52" t="s">
        <v>58</v>
      </c>
      <c r="E52" s="39" t="s">
        <v>2850</v>
      </c>
    </row>
    <row r="53" spans="1:13" ht="12.75">
      <c r="A53" t="s">
        <v>46</v>
      </c>
      <c r="C53" s="31" t="s">
        <v>76</v>
      </c>
      <c r="E53" s="33" t="s">
        <v>3952</v>
      </c>
      <c r="J53" s="32">
        <f>0</f>
      </c>
      <c s="32">
        <f>0</f>
      </c>
      <c s="32">
        <f>0+L54+L58+L62+L66+L70+L74+L78+L82</f>
      </c>
      <c s="32">
        <f>0+M54+M58+M62+M66+M70+M74+M78+M82</f>
      </c>
    </row>
    <row r="54" spans="1:16" ht="12.75">
      <c r="A54" t="s">
        <v>49</v>
      </c>
      <c s="34" t="s">
        <v>87</v>
      </c>
      <c s="34" t="s">
        <v>1695</v>
      </c>
      <c s="35" t="s">
        <v>5</v>
      </c>
      <c s="6" t="s">
        <v>1696</v>
      </c>
      <c s="36" t="s">
        <v>93</v>
      </c>
      <c s="37">
        <v>112.4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3953</v>
      </c>
    </row>
    <row r="56" spans="1:5" ht="12.75">
      <c r="A56" s="35" t="s">
        <v>56</v>
      </c>
      <c r="E56" s="40" t="s">
        <v>3954</v>
      </c>
    </row>
    <row r="57" spans="1:5" ht="408">
      <c r="A57" t="s">
        <v>58</v>
      </c>
      <c r="E57" s="39" t="s">
        <v>2900</v>
      </c>
    </row>
    <row r="58" spans="1:16" ht="12.75">
      <c r="A58" t="s">
        <v>49</v>
      </c>
      <c s="34" t="s">
        <v>90</v>
      </c>
      <c s="34" t="s">
        <v>3955</v>
      </c>
      <c s="35" t="s">
        <v>5</v>
      </c>
      <c s="6" t="s">
        <v>3956</v>
      </c>
      <c s="36" t="s">
        <v>93</v>
      </c>
      <c s="37">
        <v>19.95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3957</v>
      </c>
    </row>
    <row r="60" spans="1:5" ht="12.75">
      <c r="A60" s="35" t="s">
        <v>56</v>
      </c>
      <c r="E60" s="40" t="s">
        <v>3958</v>
      </c>
    </row>
    <row r="61" spans="1:5" ht="408">
      <c r="A61" t="s">
        <v>58</v>
      </c>
      <c r="E61" s="39" t="s">
        <v>2900</v>
      </c>
    </row>
    <row r="62" spans="1:16" ht="12.75">
      <c r="A62" t="s">
        <v>49</v>
      </c>
      <c s="34" t="s">
        <v>94</v>
      </c>
      <c s="34" t="s">
        <v>2362</v>
      </c>
      <c s="35" t="s">
        <v>5</v>
      </c>
      <c s="6" t="s">
        <v>2363</v>
      </c>
      <c s="36" t="s">
        <v>93</v>
      </c>
      <c s="37">
        <v>18.02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3959</v>
      </c>
    </row>
    <row r="64" spans="1:5" ht="12.75">
      <c r="A64" s="35" t="s">
        <v>56</v>
      </c>
      <c r="E64" s="40" t="s">
        <v>3960</v>
      </c>
    </row>
    <row r="65" spans="1:5" ht="408">
      <c r="A65" t="s">
        <v>58</v>
      </c>
      <c r="E65" s="39" t="s">
        <v>2900</v>
      </c>
    </row>
    <row r="66" spans="1:16" ht="12.75">
      <c r="A66" t="s">
        <v>49</v>
      </c>
      <c s="34" t="s">
        <v>97</v>
      </c>
      <c s="34" t="s">
        <v>3961</v>
      </c>
      <c s="35" t="s">
        <v>5</v>
      </c>
      <c s="6" t="s">
        <v>3962</v>
      </c>
      <c s="36" t="s">
        <v>100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3963</v>
      </c>
    </row>
    <row r="68" spans="1:5" ht="12.75">
      <c r="A68" s="35" t="s">
        <v>56</v>
      </c>
      <c r="E68" s="40" t="s">
        <v>5</v>
      </c>
    </row>
    <row r="69" spans="1:5" ht="409.5">
      <c r="A69" t="s">
        <v>58</v>
      </c>
      <c r="E69" s="39" t="s">
        <v>3964</v>
      </c>
    </row>
    <row r="70" spans="1:16" ht="12.75">
      <c r="A70" t="s">
        <v>49</v>
      </c>
      <c s="34" t="s">
        <v>101</v>
      </c>
      <c s="34" t="s">
        <v>1701</v>
      </c>
      <c s="35" t="s">
        <v>5</v>
      </c>
      <c s="6" t="s">
        <v>1702</v>
      </c>
      <c s="36" t="s">
        <v>100</v>
      </c>
      <c s="37">
        <v>16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3963</v>
      </c>
    </row>
    <row r="72" spans="1:5" ht="12.75">
      <c r="A72" s="35" t="s">
        <v>56</v>
      </c>
      <c r="E72" s="40" t="s">
        <v>104</v>
      </c>
    </row>
    <row r="73" spans="1:5" ht="153">
      <c r="A73" t="s">
        <v>58</v>
      </c>
      <c r="E73" s="39" t="s">
        <v>3965</v>
      </c>
    </row>
    <row r="74" spans="1:16" ht="12.75">
      <c r="A74" t="s">
        <v>49</v>
      </c>
      <c s="34" t="s">
        <v>104</v>
      </c>
      <c s="34" t="s">
        <v>3966</v>
      </c>
      <c s="35" t="s">
        <v>5</v>
      </c>
      <c s="6" t="s">
        <v>3967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3968</v>
      </c>
    </row>
    <row r="76" spans="1:5" ht="12.75">
      <c r="A76" s="35" t="s">
        <v>56</v>
      </c>
      <c r="E76" s="40" t="s">
        <v>5</v>
      </c>
    </row>
    <row r="77" spans="1:5" ht="51">
      <c r="A77" t="s">
        <v>58</v>
      </c>
      <c r="E77" s="39" t="s">
        <v>3969</v>
      </c>
    </row>
    <row r="78" spans="1:16" ht="12.75">
      <c r="A78" t="s">
        <v>49</v>
      </c>
      <c s="34" t="s">
        <v>107</v>
      </c>
      <c s="34" t="s">
        <v>3970</v>
      </c>
      <c s="35" t="s">
        <v>5</v>
      </c>
      <c s="6" t="s">
        <v>3971</v>
      </c>
      <c s="36" t="s">
        <v>93</v>
      </c>
      <c s="37">
        <v>150.37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3972</v>
      </c>
    </row>
    <row r="80" spans="1:5" ht="12.75">
      <c r="A80" s="35" t="s">
        <v>56</v>
      </c>
      <c r="E80" s="40" t="s">
        <v>3973</v>
      </c>
    </row>
    <row r="81" spans="1:5" ht="51">
      <c r="A81" t="s">
        <v>58</v>
      </c>
      <c r="E81" s="39" t="s">
        <v>1975</v>
      </c>
    </row>
    <row r="82" spans="1:16" ht="12.75">
      <c r="A82" t="s">
        <v>49</v>
      </c>
      <c s="34" t="s">
        <v>110</v>
      </c>
      <c s="34" t="s">
        <v>3974</v>
      </c>
      <c s="35" t="s">
        <v>5</v>
      </c>
      <c s="6" t="s">
        <v>3975</v>
      </c>
      <c s="36" t="s">
        <v>93</v>
      </c>
      <c s="37">
        <v>150.37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3976</v>
      </c>
    </row>
    <row r="84" spans="1:5" ht="12.75">
      <c r="A84" s="35" t="s">
        <v>56</v>
      </c>
      <c r="E84" s="40" t="s">
        <v>3977</v>
      </c>
    </row>
    <row r="85" spans="1:5" ht="25.5">
      <c r="A85" t="s">
        <v>58</v>
      </c>
      <c r="E85" s="39" t="s">
        <v>3978</v>
      </c>
    </row>
    <row r="86" spans="1:13" ht="12.75">
      <c r="A86" t="s">
        <v>46</v>
      </c>
      <c r="C86" s="31" t="s">
        <v>339</v>
      </c>
      <c r="E86" s="33" t="s">
        <v>3979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49</v>
      </c>
      <c s="34" t="s">
        <v>119</v>
      </c>
      <c s="34" t="s">
        <v>3980</v>
      </c>
      <c s="35" t="s">
        <v>5</v>
      </c>
      <c s="6" t="s">
        <v>3981</v>
      </c>
      <c s="36" t="s">
        <v>100</v>
      </c>
      <c s="37">
        <v>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377</v>
      </c>
      <c>
        <f>(M87*21)/100</f>
      </c>
      <c t="s">
        <v>27</v>
      </c>
    </row>
    <row r="88" spans="1:5" ht="12.75">
      <c r="A88" s="35" t="s">
        <v>54</v>
      </c>
      <c r="E88" s="39" t="s">
        <v>3982</v>
      </c>
    </row>
    <row r="89" spans="1:5" ht="12.75">
      <c r="A89" s="35" t="s">
        <v>56</v>
      </c>
      <c r="E89" s="40" t="s">
        <v>3983</v>
      </c>
    </row>
    <row r="90" spans="1:5" ht="38.25">
      <c r="A90" t="s">
        <v>58</v>
      </c>
      <c r="E90" s="39" t="s">
        <v>3984</v>
      </c>
    </row>
    <row r="91" spans="1:13" ht="12.75">
      <c r="A91" t="s">
        <v>46</v>
      </c>
      <c r="C91" s="31" t="s">
        <v>348</v>
      </c>
      <c r="E91" s="33" t="s">
        <v>1513</v>
      </c>
      <c r="J91" s="32">
        <f>0</f>
      </c>
      <c s="32">
        <f>0</f>
      </c>
      <c s="32">
        <f>0+L92+L96</f>
      </c>
      <c s="32">
        <f>0+M92+M96</f>
      </c>
    </row>
    <row r="92" spans="1:16" ht="12.75">
      <c r="A92" t="s">
        <v>49</v>
      </c>
      <c s="34" t="s">
        <v>113</v>
      </c>
      <c s="34" t="s">
        <v>1732</v>
      </c>
      <c s="35" t="s">
        <v>5</v>
      </c>
      <c s="6" t="s">
        <v>1733</v>
      </c>
      <c s="36" t="s">
        <v>100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3985</v>
      </c>
    </row>
    <row r="94" spans="1:5" ht="12.75">
      <c r="A94" s="35" t="s">
        <v>56</v>
      </c>
      <c r="E94" s="40" t="s">
        <v>5</v>
      </c>
    </row>
    <row r="95" spans="1:5" ht="140.25">
      <c r="A95" t="s">
        <v>58</v>
      </c>
      <c r="E95" s="39" t="s">
        <v>3986</v>
      </c>
    </row>
    <row r="96" spans="1:16" ht="12.75">
      <c r="A96" t="s">
        <v>49</v>
      </c>
      <c s="34" t="s">
        <v>116</v>
      </c>
      <c s="34" t="s">
        <v>3987</v>
      </c>
      <c s="35" t="s">
        <v>5</v>
      </c>
      <c s="6" t="s">
        <v>3988</v>
      </c>
      <c s="36" t="s">
        <v>83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12.75">
      <c r="A97" s="35" t="s">
        <v>54</v>
      </c>
      <c r="E97" s="39" t="s">
        <v>3989</v>
      </c>
    </row>
    <row r="98" spans="1:5" ht="12.75">
      <c r="A98" s="35" t="s">
        <v>56</v>
      </c>
      <c r="E98" s="40" t="s">
        <v>3990</v>
      </c>
    </row>
    <row r="99" spans="1:5" ht="89.25">
      <c r="A99" t="s">
        <v>58</v>
      </c>
      <c r="E99" s="39" t="s">
        <v>3991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2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3189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3189</v>
      </c>
      <c r="E4" s="26" t="s">
        <v>3190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COUNTIFS(L8:L229,"=0",A8:A229,"P")+COUNTIFS(L8:L229,"",A8:A229,"P")+SUM(Q8:Q229)</f>
      </c>
    </row>
    <row r="8" spans="1:13" ht="12.75">
      <c r="A8" t="s">
        <v>44</v>
      </c>
      <c r="C8" s="28" t="s">
        <v>3994</v>
      </c>
      <c r="E8" s="30" t="s">
        <v>3993</v>
      </c>
      <c r="J8" s="29">
        <f>0+J9+J42+J79+J108+J169+J194+J211+J216</f>
      </c>
      <c s="29">
        <f>0+K9+K42+K79+K108+K169+K194+K211+K216</f>
      </c>
      <c s="29">
        <f>0+L9+L42+L79+L108+L169+L194+L211+L216</f>
      </c>
      <c s="29">
        <f>0+M9+M42+M79+M108+M169+M194+M211+M216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3995</v>
      </c>
      <c s="35" t="s">
        <v>5</v>
      </c>
      <c s="6" t="s">
        <v>3996</v>
      </c>
      <c s="36" t="s">
        <v>83</v>
      </c>
      <c s="37">
        <v>3.032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2446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3997</v>
      </c>
    </row>
    <row r="13" spans="1:5" ht="12.75">
      <c r="A13" t="s">
        <v>58</v>
      </c>
      <c r="E13" s="39" t="s">
        <v>1304</v>
      </c>
    </row>
    <row r="14" spans="1:16" ht="25.5">
      <c r="A14" t="s">
        <v>49</v>
      </c>
      <c s="34" t="s">
        <v>27</v>
      </c>
      <c s="34" t="s">
        <v>3998</v>
      </c>
      <c s="35" t="s">
        <v>5</v>
      </c>
      <c s="6" t="s">
        <v>3999</v>
      </c>
      <c s="36" t="s">
        <v>83</v>
      </c>
      <c s="37">
        <v>39.553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2446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4000</v>
      </c>
    </row>
    <row r="17" spans="1:5" ht="12.75">
      <c r="A17" t="s">
        <v>58</v>
      </c>
      <c r="E17" s="39" t="s">
        <v>1304</v>
      </c>
    </row>
    <row r="18" spans="1:16" ht="25.5">
      <c r="A18" t="s">
        <v>49</v>
      </c>
      <c s="34" t="s">
        <v>26</v>
      </c>
      <c s="34" t="s">
        <v>4001</v>
      </c>
      <c s="35" t="s">
        <v>5</v>
      </c>
      <c s="6" t="s">
        <v>2963</v>
      </c>
      <c s="36" t="s">
        <v>83</v>
      </c>
      <c s="37">
        <v>37.585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2446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4002</v>
      </c>
    </row>
    <row r="21" spans="1:5" ht="12.75">
      <c r="A21" t="s">
        <v>58</v>
      </c>
      <c r="E21" s="39" t="s">
        <v>1304</v>
      </c>
    </row>
    <row r="22" spans="1:16" ht="25.5">
      <c r="A22" t="s">
        <v>49</v>
      </c>
      <c s="34" t="s">
        <v>64</v>
      </c>
      <c s="34" t="s">
        <v>2965</v>
      </c>
      <c s="35" t="s">
        <v>5</v>
      </c>
      <c s="6" t="s">
        <v>2963</v>
      </c>
      <c s="36" t="s">
        <v>83</v>
      </c>
      <c s="37">
        <v>563.775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2446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4003</v>
      </c>
    </row>
    <row r="25" spans="1:5" ht="12.75">
      <c r="A25" t="s">
        <v>58</v>
      </c>
      <c r="E25" s="39" t="s">
        <v>1304</v>
      </c>
    </row>
    <row r="26" spans="1:16" ht="12.75">
      <c r="A26" t="s">
        <v>49</v>
      </c>
      <c s="34" t="s">
        <v>67</v>
      </c>
      <c s="34" t="s">
        <v>4004</v>
      </c>
      <c s="35" t="s">
        <v>5</v>
      </c>
      <c s="6" t="s">
        <v>4005</v>
      </c>
      <c s="36" t="s">
        <v>83</v>
      </c>
      <c s="37">
        <v>37.585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2350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4006</v>
      </c>
    </row>
    <row r="30" spans="1:16" ht="25.5">
      <c r="A30" t="s">
        <v>49</v>
      </c>
      <c s="34" t="s">
        <v>70</v>
      </c>
      <c s="34" t="s">
        <v>4007</v>
      </c>
      <c s="35" t="s">
        <v>5</v>
      </c>
      <c s="6" t="s">
        <v>4008</v>
      </c>
      <c s="36" t="s">
        <v>52</v>
      </c>
      <c s="37">
        <v>67.653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2446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4009</v>
      </c>
    </row>
    <row r="33" spans="1:5" ht="12.75">
      <c r="A33" t="s">
        <v>58</v>
      </c>
      <c r="E33" s="39" t="s">
        <v>1304</v>
      </c>
    </row>
    <row r="34" spans="1:16" ht="25.5">
      <c r="A34" t="s">
        <v>49</v>
      </c>
      <c s="34" t="s">
        <v>73</v>
      </c>
      <c s="34" t="s">
        <v>2979</v>
      </c>
      <c s="35" t="s">
        <v>5</v>
      </c>
      <c s="6" t="s">
        <v>2980</v>
      </c>
      <c s="36" t="s">
        <v>83</v>
      </c>
      <c s="37">
        <v>32.936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2446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4010</v>
      </c>
    </row>
    <row r="37" spans="1:5" ht="12.75">
      <c r="A37" t="s">
        <v>58</v>
      </c>
      <c r="E37" s="39" t="s">
        <v>1304</v>
      </c>
    </row>
    <row r="38" spans="1:16" ht="12.75">
      <c r="A38" t="s">
        <v>49</v>
      </c>
      <c s="34" t="s">
        <v>76</v>
      </c>
      <c s="34" t="s">
        <v>4011</v>
      </c>
      <c s="35" t="s">
        <v>5</v>
      </c>
      <c s="6" t="s">
        <v>4012</v>
      </c>
      <c s="36" t="s">
        <v>52</v>
      </c>
      <c s="37">
        <v>65.872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2446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4013</v>
      </c>
    </row>
    <row r="41" spans="1:5" ht="12.75">
      <c r="A41" t="s">
        <v>58</v>
      </c>
      <c r="E41" s="39" t="s">
        <v>1304</v>
      </c>
    </row>
    <row r="42" spans="1:13" ht="12.75">
      <c r="A42" t="s">
        <v>46</v>
      </c>
      <c r="C42" s="31" t="s">
        <v>27</v>
      </c>
      <c r="E42" s="33" t="s">
        <v>4014</v>
      </c>
      <c r="J42" s="32">
        <f>0</f>
      </c>
      <c s="32">
        <f>0</f>
      </c>
      <c s="32">
        <f>0+L43+L47+L51+L55+L59+L63+L67+L71+L75</f>
      </c>
      <c s="32">
        <f>0+M43+M47+M51+M55+M59+M63+M67+M71+M75</f>
      </c>
    </row>
    <row r="43" spans="1:16" ht="25.5">
      <c r="A43" t="s">
        <v>49</v>
      </c>
      <c s="34" t="s">
        <v>80</v>
      </c>
      <c s="34" t="s">
        <v>4015</v>
      </c>
      <c s="35" t="s">
        <v>5</v>
      </c>
      <c s="6" t="s">
        <v>4016</v>
      </c>
      <c s="36" t="s">
        <v>93</v>
      </c>
      <c s="37">
        <v>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2446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4017</v>
      </c>
    </row>
    <row r="46" spans="1:5" ht="12.75">
      <c r="A46" t="s">
        <v>58</v>
      </c>
      <c r="E46" s="39" t="s">
        <v>1304</v>
      </c>
    </row>
    <row r="47" spans="1:16" ht="25.5">
      <c r="A47" t="s">
        <v>49</v>
      </c>
      <c s="34" t="s">
        <v>84</v>
      </c>
      <c s="34" t="s">
        <v>4018</v>
      </c>
      <c s="35" t="s">
        <v>5</v>
      </c>
      <c s="6" t="s">
        <v>4019</v>
      </c>
      <c s="36" t="s">
        <v>93</v>
      </c>
      <c s="37">
        <v>28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2446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56</v>
      </c>
      <c r="E49" s="40" t="s">
        <v>4017</v>
      </c>
    </row>
    <row r="50" spans="1:5" ht="12.75">
      <c r="A50" t="s">
        <v>58</v>
      </c>
      <c r="E50" s="39" t="s">
        <v>1304</v>
      </c>
    </row>
    <row r="51" spans="1:16" ht="12.75">
      <c r="A51" t="s">
        <v>49</v>
      </c>
      <c s="34" t="s">
        <v>87</v>
      </c>
      <c s="34" t="s">
        <v>4020</v>
      </c>
      <c s="35" t="s">
        <v>5</v>
      </c>
      <c s="6" t="s">
        <v>4021</v>
      </c>
      <c s="36" t="s">
        <v>83</v>
      </c>
      <c s="37">
        <v>3.519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2446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4022</v>
      </c>
    </row>
    <row r="54" spans="1:5" ht="12.75">
      <c r="A54" t="s">
        <v>58</v>
      </c>
      <c r="E54" s="39" t="s">
        <v>1304</v>
      </c>
    </row>
    <row r="55" spans="1:16" ht="12.75">
      <c r="A55" t="s">
        <v>49</v>
      </c>
      <c s="34" t="s">
        <v>90</v>
      </c>
      <c s="34" t="s">
        <v>4023</v>
      </c>
      <c s="35" t="s">
        <v>5</v>
      </c>
      <c s="6" t="s">
        <v>4024</v>
      </c>
      <c s="36" t="s">
        <v>52</v>
      </c>
      <c s="37">
        <v>1.106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2446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56</v>
      </c>
      <c r="E57" s="40" t="s">
        <v>4025</v>
      </c>
    </row>
    <row r="58" spans="1:5" ht="12.75">
      <c r="A58" t="s">
        <v>58</v>
      </c>
      <c r="E58" s="39" t="s">
        <v>1304</v>
      </c>
    </row>
    <row r="59" spans="1:16" ht="12.75">
      <c r="A59" t="s">
        <v>49</v>
      </c>
      <c s="34" t="s">
        <v>94</v>
      </c>
      <c s="34" t="s">
        <v>4026</v>
      </c>
      <c s="35" t="s">
        <v>5</v>
      </c>
      <c s="6" t="s">
        <v>4027</v>
      </c>
      <c s="36" t="s">
        <v>83</v>
      </c>
      <c s="37">
        <v>2.282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2446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56</v>
      </c>
      <c r="E61" s="40" t="s">
        <v>4028</v>
      </c>
    </row>
    <row r="62" spans="1:5" ht="12.75">
      <c r="A62" t="s">
        <v>58</v>
      </c>
      <c r="E62" s="39" t="s">
        <v>1304</v>
      </c>
    </row>
    <row r="63" spans="1:16" ht="25.5">
      <c r="A63" t="s">
        <v>49</v>
      </c>
      <c s="34" t="s">
        <v>97</v>
      </c>
      <c s="34" t="s">
        <v>4029</v>
      </c>
      <c s="35" t="s">
        <v>5</v>
      </c>
      <c s="6" t="s">
        <v>4030</v>
      </c>
      <c s="36" t="s">
        <v>83</v>
      </c>
      <c s="37">
        <v>4.335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2446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56</v>
      </c>
      <c r="E65" s="40" t="s">
        <v>4031</v>
      </c>
    </row>
    <row r="66" spans="1:5" ht="12.75">
      <c r="A66" t="s">
        <v>58</v>
      </c>
      <c r="E66" s="39" t="s">
        <v>1304</v>
      </c>
    </row>
    <row r="67" spans="1:16" ht="12.75">
      <c r="A67" t="s">
        <v>49</v>
      </c>
      <c s="34" t="s">
        <v>101</v>
      </c>
      <c s="34" t="s">
        <v>4032</v>
      </c>
      <c s="35" t="s">
        <v>5</v>
      </c>
      <c s="6" t="s">
        <v>4033</v>
      </c>
      <c s="36" t="s">
        <v>79</v>
      </c>
      <c s="37">
        <v>21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2446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56</v>
      </c>
      <c r="E69" s="40" t="s">
        <v>4034</v>
      </c>
    </row>
    <row r="70" spans="1:5" ht="12.75">
      <c r="A70" t="s">
        <v>58</v>
      </c>
      <c r="E70" s="39" t="s">
        <v>1304</v>
      </c>
    </row>
    <row r="71" spans="1:16" ht="12.75">
      <c r="A71" t="s">
        <v>49</v>
      </c>
      <c s="34" t="s">
        <v>104</v>
      </c>
      <c s="34" t="s">
        <v>4035</v>
      </c>
      <c s="35" t="s">
        <v>5</v>
      </c>
      <c s="6" t="s">
        <v>4036</v>
      </c>
      <c s="36" t="s">
        <v>79</v>
      </c>
      <c s="37">
        <v>21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2446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1304</v>
      </c>
    </row>
    <row r="75" spans="1:16" ht="12.75">
      <c r="A75" t="s">
        <v>49</v>
      </c>
      <c s="34" t="s">
        <v>107</v>
      </c>
      <c s="34" t="s">
        <v>4037</v>
      </c>
      <c s="35" t="s">
        <v>5</v>
      </c>
      <c s="6" t="s">
        <v>4038</v>
      </c>
      <c s="36" t="s">
        <v>52</v>
      </c>
      <c s="37">
        <v>2.379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2446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56</v>
      </c>
      <c r="E77" s="40" t="s">
        <v>4039</v>
      </c>
    </row>
    <row r="78" spans="1:5" ht="12.75">
      <c r="A78" t="s">
        <v>58</v>
      </c>
      <c r="E78" s="39" t="s">
        <v>1304</v>
      </c>
    </row>
    <row r="79" spans="1:13" ht="12.75">
      <c r="A79" t="s">
        <v>46</v>
      </c>
      <c r="C79" s="31" t="s">
        <v>1689</v>
      </c>
      <c r="E79" s="33" t="s">
        <v>4040</v>
      </c>
      <c r="J79" s="32">
        <f>0</f>
      </c>
      <c s="32">
        <f>0</f>
      </c>
      <c s="32">
        <f>0+L80+L84+L88+L92+L96+L100+L104</f>
      </c>
      <c s="32">
        <f>0+M80+M84+M88+M92+M96+M100+M104</f>
      </c>
    </row>
    <row r="80" spans="1:16" ht="25.5">
      <c r="A80" t="s">
        <v>49</v>
      </c>
      <c s="34" t="s">
        <v>125</v>
      </c>
      <c s="34" t="s">
        <v>4041</v>
      </c>
      <c s="35" t="s">
        <v>5</v>
      </c>
      <c s="6" t="s">
        <v>4042</v>
      </c>
      <c s="36" t="s">
        <v>79</v>
      </c>
      <c s="37">
        <v>2.89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2446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56</v>
      </c>
      <c r="E82" s="40" t="s">
        <v>4043</v>
      </c>
    </row>
    <row r="83" spans="1:5" ht="12.75">
      <c r="A83" t="s">
        <v>58</v>
      </c>
      <c r="E83" s="39" t="s">
        <v>1304</v>
      </c>
    </row>
    <row r="84" spans="1:16" ht="12.75">
      <c r="A84" t="s">
        <v>49</v>
      </c>
      <c s="34" t="s">
        <v>128</v>
      </c>
      <c s="34" t="s">
        <v>4044</v>
      </c>
      <c s="35" t="s">
        <v>5</v>
      </c>
      <c s="6" t="s">
        <v>2497</v>
      </c>
      <c s="36" t="s">
        <v>52</v>
      </c>
      <c s="37">
        <v>0.001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2446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56</v>
      </c>
      <c r="E86" s="40" t="s">
        <v>4045</v>
      </c>
    </row>
    <row r="87" spans="1:5" ht="12.75">
      <c r="A87" t="s">
        <v>58</v>
      </c>
      <c r="E87" s="39" t="s">
        <v>1304</v>
      </c>
    </row>
    <row r="88" spans="1:16" ht="25.5">
      <c r="A88" t="s">
        <v>49</v>
      </c>
      <c s="34" t="s">
        <v>131</v>
      </c>
      <c s="34" t="s">
        <v>4046</v>
      </c>
      <c s="35" t="s">
        <v>5</v>
      </c>
      <c s="6" t="s">
        <v>4047</v>
      </c>
      <c s="36" t="s">
        <v>79</v>
      </c>
      <c s="37">
        <v>20.4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2446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56</v>
      </c>
      <c r="E90" s="40" t="s">
        <v>4048</v>
      </c>
    </row>
    <row r="91" spans="1:5" ht="12.75">
      <c r="A91" t="s">
        <v>58</v>
      </c>
      <c r="E91" s="39" t="s">
        <v>1304</v>
      </c>
    </row>
    <row r="92" spans="1:16" ht="12.75">
      <c r="A92" t="s">
        <v>49</v>
      </c>
      <c s="34" t="s">
        <v>135</v>
      </c>
      <c s="34" t="s">
        <v>4049</v>
      </c>
      <c s="35" t="s">
        <v>5</v>
      </c>
      <c s="6" t="s">
        <v>4050</v>
      </c>
      <c s="36" t="s">
        <v>1994</v>
      </c>
      <c s="37">
        <v>0.014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2350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56</v>
      </c>
      <c r="E94" s="40" t="s">
        <v>4051</v>
      </c>
    </row>
    <row r="95" spans="1:5" ht="12.75">
      <c r="A95" t="s">
        <v>58</v>
      </c>
      <c r="E95" s="39" t="s">
        <v>4006</v>
      </c>
    </row>
    <row r="96" spans="1:16" ht="12.75">
      <c r="A96" t="s">
        <v>49</v>
      </c>
      <c s="34" t="s">
        <v>138</v>
      </c>
      <c s="34" t="s">
        <v>4052</v>
      </c>
      <c s="35" t="s">
        <v>5</v>
      </c>
      <c s="6" t="s">
        <v>4053</v>
      </c>
      <c s="36" t="s">
        <v>79</v>
      </c>
      <c s="37">
        <v>2.89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2446</v>
      </c>
      <c>
        <f>(M96*21)/100</f>
      </c>
      <c t="s">
        <v>27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12.75">
      <c r="A99" t="s">
        <v>58</v>
      </c>
      <c r="E99" s="39" t="s">
        <v>1304</v>
      </c>
    </row>
    <row r="100" spans="1:16" ht="25.5">
      <c r="A100" t="s">
        <v>49</v>
      </c>
      <c s="34" t="s">
        <v>141</v>
      </c>
      <c s="34" t="s">
        <v>4054</v>
      </c>
      <c s="35" t="s">
        <v>5</v>
      </c>
      <c s="6" t="s">
        <v>4055</v>
      </c>
      <c s="36" t="s">
        <v>79</v>
      </c>
      <c s="37">
        <v>3.179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2446</v>
      </c>
      <c>
        <f>(M100*21)/100</f>
      </c>
      <c t="s">
        <v>27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56</v>
      </c>
      <c r="E102" s="40" t="s">
        <v>4056</v>
      </c>
    </row>
    <row r="103" spans="1:5" ht="12.75">
      <c r="A103" t="s">
        <v>58</v>
      </c>
      <c r="E103" s="39" t="s">
        <v>1304</v>
      </c>
    </row>
    <row r="104" spans="1:16" ht="25.5">
      <c r="A104" t="s">
        <v>49</v>
      </c>
      <c s="34" t="s">
        <v>144</v>
      </c>
      <c s="34" t="s">
        <v>4057</v>
      </c>
      <c s="35" t="s">
        <v>5</v>
      </c>
      <c s="6" t="s">
        <v>4058</v>
      </c>
      <c s="36" t="s">
        <v>2506</v>
      </c>
      <c s="37">
        <v>97.702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2446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12.75">
      <c r="A107" t="s">
        <v>58</v>
      </c>
      <c r="E107" s="39" t="s">
        <v>1304</v>
      </c>
    </row>
    <row r="108" spans="1:13" ht="12.75">
      <c r="A108" t="s">
        <v>46</v>
      </c>
      <c r="C108" s="31" t="s">
        <v>3375</v>
      </c>
      <c r="E108" s="33" t="s">
        <v>2547</v>
      </c>
      <c r="J108" s="32">
        <f>0</f>
      </c>
      <c s="32">
        <f>0</f>
      </c>
      <c s="32">
        <f>0+L109+L113+L117+L121+L125+L129+L133+L137+L141+L145+L149+L153+L157+L161+L165</f>
      </c>
      <c s="32">
        <f>0+M109+M113+M117+M121+M125+M129+M133+M137+M141+M145+M149+M153+M157+M161+M165</f>
      </c>
    </row>
    <row r="109" spans="1:16" ht="25.5">
      <c r="A109" t="s">
        <v>49</v>
      </c>
      <c s="34" t="s">
        <v>147</v>
      </c>
      <c s="34" t="s">
        <v>2620</v>
      </c>
      <c s="35" t="s">
        <v>5</v>
      </c>
      <c s="6" t="s">
        <v>2621</v>
      </c>
      <c s="36" t="s">
        <v>1994</v>
      </c>
      <c s="37">
        <v>1815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2446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4059</v>
      </c>
    </row>
    <row r="112" spans="1:5" ht="12.75">
      <c r="A112" t="s">
        <v>58</v>
      </c>
      <c r="E112" s="39" t="s">
        <v>1304</v>
      </c>
    </row>
    <row r="113" spans="1:16" ht="12.75">
      <c r="A113" t="s">
        <v>49</v>
      </c>
      <c s="34" t="s">
        <v>150</v>
      </c>
      <c s="34" t="s">
        <v>4060</v>
      </c>
      <c s="35" t="s">
        <v>5</v>
      </c>
      <c s="6" t="s">
        <v>4061</v>
      </c>
      <c s="36" t="s">
        <v>52</v>
      </c>
      <c s="37">
        <v>0.215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2446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25.5">
      <c r="A115" s="35" t="s">
        <v>56</v>
      </c>
      <c r="E115" s="40" t="s">
        <v>4062</v>
      </c>
    </row>
    <row r="116" spans="1:5" ht="12.75">
      <c r="A116" t="s">
        <v>58</v>
      </c>
      <c r="E116" s="39" t="s">
        <v>1304</v>
      </c>
    </row>
    <row r="117" spans="1:16" ht="12.75">
      <c r="A117" t="s">
        <v>49</v>
      </c>
      <c s="34" t="s">
        <v>153</v>
      </c>
      <c s="34" t="s">
        <v>4063</v>
      </c>
      <c s="35" t="s">
        <v>5</v>
      </c>
      <c s="6" t="s">
        <v>4064</v>
      </c>
      <c s="36" t="s">
        <v>52</v>
      </c>
      <c s="37">
        <v>0.119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2446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25.5">
      <c r="A119" s="35" t="s">
        <v>56</v>
      </c>
      <c r="E119" s="40" t="s">
        <v>4065</v>
      </c>
    </row>
    <row r="120" spans="1:5" ht="12.75">
      <c r="A120" t="s">
        <v>58</v>
      </c>
      <c r="E120" s="39" t="s">
        <v>1304</v>
      </c>
    </row>
    <row r="121" spans="1:16" ht="12.75">
      <c r="A121" t="s">
        <v>49</v>
      </c>
      <c s="34" t="s">
        <v>156</v>
      </c>
      <c s="34" t="s">
        <v>4066</v>
      </c>
      <c s="35" t="s">
        <v>5</v>
      </c>
      <c s="6" t="s">
        <v>4067</v>
      </c>
      <c s="36" t="s">
        <v>52</v>
      </c>
      <c s="37">
        <v>0.128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2446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25.5">
      <c r="A123" s="35" t="s">
        <v>56</v>
      </c>
      <c r="E123" s="40" t="s">
        <v>4068</v>
      </c>
    </row>
    <row r="124" spans="1:5" ht="12.75">
      <c r="A124" t="s">
        <v>58</v>
      </c>
      <c r="E124" s="39" t="s">
        <v>1304</v>
      </c>
    </row>
    <row r="125" spans="1:16" ht="12.75">
      <c r="A125" t="s">
        <v>49</v>
      </c>
      <c s="34" t="s">
        <v>159</v>
      </c>
      <c s="34" t="s">
        <v>3093</v>
      </c>
      <c s="35" t="s">
        <v>5</v>
      </c>
      <c s="6" t="s">
        <v>4069</v>
      </c>
      <c s="36" t="s">
        <v>52</v>
      </c>
      <c s="37">
        <v>0.1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2446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25.5">
      <c r="A127" s="35" t="s">
        <v>56</v>
      </c>
      <c r="E127" s="40" t="s">
        <v>4070</v>
      </c>
    </row>
    <row r="128" spans="1:5" ht="12.75">
      <c r="A128" t="s">
        <v>58</v>
      </c>
      <c r="E128" s="39" t="s">
        <v>1304</v>
      </c>
    </row>
    <row r="129" spans="1:16" ht="12.75">
      <c r="A129" t="s">
        <v>49</v>
      </c>
      <c s="34" t="s">
        <v>162</v>
      </c>
      <c s="34" t="s">
        <v>4071</v>
      </c>
      <c s="35" t="s">
        <v>5</v>
      </c>
      <c s="6" t="s">
        <v>4072</v>
      </c>
      <c s="36" t="s">
        <v>52</v>
      </c>
      <c s="37">
        <v>0.196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2446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56</v>
      </c>
      <c r="E131" s="40" t="s">
        <v>4073</v>
      </c>
    </row>
    <row r="132" spans="1:5" ht="12.75">
      <c r="A132" t="s">
        <v>58</v>
      </c>
      <c r="E132" s="39" t="s">
        <v>1304</v>
      </c>
    </row>
    <row r="133" spans="1:16" ht="12.75">
      <c r="A133" t="s">
        <v>49</v>
      </c>
      <c s="34" t="s">
        <v>165</v>
      </c>
      <c s="34" t="s">
        <v>4074</v>
      </c>
      <c s="35" t="s">
        <v>5</v>
      </c>
      <c s="6" t="s">
        <v>4075</v>
      </c>
      <c s="36" t="s">
        <v>93</v>
      </c>
      <c s="37">
        <v>0.022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2446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4076</v>
      </c>
    </row>
    <row r="136" spans="1:5" ht="12.75">
      <c r="A136" t="s">
        <v>58</v>
      </c>
      <c r="E136" s="39" t="s">
        <v>1304</v>
      </c>
    </row>
    <row r="137" spans="1:16" ht="12.75">
      <c r="A137" t="s">
        <v>49</v>
      </c>
      <c s="34" t="s">
        <v>168</v>
      </c>
      <c s="34" t="s">
        <v>4077</v>
      </c>
      <c s="35" t="s">
        <v>5</v>
      </c>
      <c s="6" t="s">
        <v>4078</v>
      </c>
      <c s="36" t="s">
        <v>52</v>
      </c>
      <c s="37">
        <v>0.035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2446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4079</v>
      </c>
    </row>
    <row r="140" spans="1:5" ht="12.75">
      <c r="A140" t="s">
        <v>58</v>
      </c>
      <c r="E140" s="39" t="s">
        <v>1304</v>
      </c>
    </row>
    <row r="141" spans="1:16" ht="12.75">
      <c r="A141" t="s">
        <v>49</v>
      </c>
      <c s="34" t="s">
        <v>171</v>
      </c>
      <c s="34" t="s">
        <v>4080</v>
      </c>
      <c s="35" t="s">
        <v>5</v>
      </c>
      <c s="6" t="s">
        <v>4081</v>
      </c>
      <c s="36" t="s">
        <v>52</v>
      </c>
      <c s="37">
        <v>0.02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2350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4082</v>
      </c>
    </row>
    <row r="144" spans="1:5" ht="12.75">
      <c r="A144" t="s">
        <v>58</v>
      </c>
      <c r="E144" s="39" t="s">
        <v>4006</v>
      </c>
    </row>
    <row r="145" spans="1:16" ht="12.75">
      <c r="A145" t="s">
        <v>49</v>
      </c>
      <c s="34" t="s">
        <v>174</v>
      </c>
      <c s="34" t="s">
        <v>4083</v>
      </c>
      <c s="35" t="s">
        <v>5</v>
      </c>
      <c s="6" t="s">
        <v>4084</v>
      </c>
      <c s="36" t="s">
        <v>52</v>
      </c>
      <c s="37">
        <v>0.652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2446</v>
      </c>
      <c>
        <f>(M145*21)/100</f>
      </c>
      <c t="s">
        <v>27</v>
      </c>
    </row>
    <row r="146" spans="1:5" ht="12.75">
      <c r="A146" s="35" t="s">
        <v>54</v>
      </c>
      <c r="E146" s="39" t="s">
        <v>5</v>
      </c>
    </row>
    <row r="147" spans="1:5" ht="51">
      <c r="A147" s="35" t="s">
        <v>56</v>
      </c>
      <c r="E147" s="40" t="s">
        <v>4085</v>
      </c>
    </row>
    <row r="148" spans="1:5" ht="12.75">
      <c r="A148" t="s">
        <v>58</v>
      </c>
      <c r="E148" s="39" t="s">
        <v>1304</v>
      </c>
    </row>
    <row r="149" spans="1:16" ht="12.75">
      <c r="A149" t="s">
        <v>49</v>
      </c>
      <c s="34" t="s">
        <v>177</v>
      </c>
      <c s="34" t="s">
        <v>4086</v>
      </c>
      <c s="35" t="s">
        <v>5</v>
      </c>
      <c s="6" t="s">
        <v>4087</v>
      </c>
      <c s="36" t="s">
        <v>52</v>
      </c>
      <c s="37">
        <v>0.003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2446</v>
      </c>
      <c>
        <f>(M149*21)/100</f>
      </c>
      <c t="s">
        <v>27</v>
      </c>
    </row>
    <row r="150" spans="1:5" ht="12.75">
      <c r="A150" s="35" t="s">
        <v>54</v>
      </c>
      <c r="E150" s="39" t="s">
        <v>5</v>
      </c>
    </row>
    <row r="151" spans="1:5" ht="12.75">
      <c r="A151" s="35" t="s">
        <v>56</v>
      </c>
      <c r="E151" s="40" t="s">
        <v>4088</v>
      </c>
    </row>
    <row r="152" spans="1:5" ht="12.75">
      <c r="A152" t="s">
        <v>58</v>
      </c>
      <c r="E152" s="39" t="s">
        <v>1304</v>
      </c>
    </row>
    <row r="153" spans="1:16" ht="12.75">
      <c r="A153" t="s">
        <v>49</v>
      </c>
      <c s="34" t="s">
        <v>180</v>
      </c>
      <c s="34" t="s">
        <v>4089</v>
      </c>
      <c s="35" t="s">
        <v>5</v>
      </c>
      <c s="6" t="s">
        <v>4090</v>
      </c>
      <c s="36" t="s">
        <v>52</v>
      </c>
      <c s="37">
        <v>0.154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2446</v>
      </c>
      <c>
        <f>(M153*21)/100</f>
      </c>
      <c t="s">
        <v>27</v>
      </c>
    </row>
    <row r="154" spans="1:5" ht="12.75">
      <c r="A154" s="35" t="s">
        <v>54</v>
      </c>
      <c r="E154" s="39" t="s">
        <v>5</v>
      </c>
    </row>
    <row r="155" spans="1:5" ht="25.5">
      <c r="A155" s="35" t="s">
        <v>56</v>
      </c>
      <c r="E155" s="40" t="s">
        <v>4091</v>
      </c>
    </row>
    <row r="156" spans="1:5" ht="12.75">
      <c r="A156" t="s">
        <v>58</v>
      </c>
      <c r="E156" s="39" t="s">
        <v>1304</v>
      </c>
    </row>
    <row r="157" spans="1:16" ht="12.75">
      <c r="A157" t="s">
        <v>49</v>
      </c>
      <c s="34" t="s">
        <v>183</v>
      </c>
      <c s="34" t="s">
        <v>4092</v>
      </c>
      <c s="35" t="s">
        <v>5</v>
      </c>
      <c s="6" t="s">
        <v>4093</v>
      </c>
      <c s="36" t="s">
        <v>52</v>
      </c>
      <c s="37">
        <v>0.261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2446</v>
      </c>
      <c>
        <f>(M157*21)/100</f>
      </c>
      <c t="s">
        <v>27</v>
      </c>
    </row>
    <row r="158" spans="1:5" ht="12.75">
      <c r="A158" s="35" t="s">
        <v>54</v>
      </c>
      <c r="E158" s="39" t="s">
        <v>5</v>
      </c>
    </row>
    <row r="159" spans="1:5" ht="25.5">
      <c r="A159" s="35" t="s">
        <v>56</v>
      </c>
      <c r="E159" s="40" t="s">
        <v>4094</v>
      </c>
    </row>
    <row r="160" spans="1:5" ht="12.75">
      <c r="A160" t="s">
        <v>58</v>
      </c>
      <c r="E160" s="39" t="s">
        <v>1304</v>
      </c>
    </row>
    <row r="161" spans="1:16" ht="12.75">
      <c r="A161" t="s">
        <v>49</v>
      </c>
      <c s="34" t="s">
        <v>186</v>
      </c>
      <c s="34" t="s">
        <v>4095</v>
      </c>
      <c s="35" t="s">
        <v>5</v>
      </c>
      <c s="6" t="s">
        <v>4096</v>
      </c>
      <c s="36" t="s">
        <v>1273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2350</v>
      </c>
      <c>
        <f>(M161*21)/100</f>
      </c>
      <c t="s">
        <v>27</v>
      </c>
    </row>
    <row r="162" spans="1:5" ht="12.75">
      <c r="A162" s="35" t="s">
        <v>54</v>
      </c>
      <c r="E162" s="39" t="s">
        <v>5</v>
      </c>
    </row>
    <row r="163" spans="1:5" ht="25.5">
      <c r="A163" s="35" t="s">
        <v>56</v>
      </c>
      <c r="E163" s="40" t="s">
        <v>4097</v>
      </c>
    </row>
    <row r="164" spans="1:5" ht="12.75">
      <c r="A164" t="s">
        <v>58</v>
      </c>
      <c r="E164" s="39" t="s">
        <v>4006</v>
      </c>
    </row>
    <row r="165" spans="1:16" ht="25.5">
      <c r="A165" t="s">
        <v>49</v>
      </c>
      <c s="34" t="s">
        <v>190</v>
      </c>
      <c s="34" t="s">
        <v>2554</v>
      </c>
      <c s="35" t="s">
        <v>5</v>
      </c>
      <c s="6" t="s">
        <v>2555</v>
      </c>
      <c s="36" t="s">
        <v>2506</v>
      </c>
      <c s="37">
        <v>1203.209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2446</v>
      </c>
      <c>
        <f>(M165*21)/100</f>
      </c>
      <c t="s">
        <v>27</v>
      </c>
    </row>
    <row r="166" spans="1:5" ht="12.75">
      <c r="A166" s="35" t="s">
        <v>54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2.75">
      <c r="A168" t="s">
        <v>58</v>
      </c>
      <c r="E168" s="39" t="s">
        <v>1304</v>
      </c>
    </row>
    <row r="169" spans="1:13" ht="12.75">
      <c r="A169" t="s">
        <v>46</v>
      </c>
      <c r="C169" s="31" t="s">
        <v>3488</v>
      </c>
      <c r="E169" s="33" t="s">
        <v>2636</v>
      </c>
      <c r="J169" s="32">
        <f>0</f>
      </c>
      <c s="32">
        <f>0</f>
      </c>
      <c s="32">
        <f>0+L170+L174+L178+L182+L186+L190</f>
      </c>
      <c s="32">
        <f>0+M170+M174+M178+M182+M186+M190</f>
      </c>
    </row>
    <row r="170" spans="1:16" ht="25.5">
      <c r="A170" t="s">
        <v>49</v>
      </c>
      <c s="34" t="s">
        <v>193</v>
      </c>
      <c s="34" t="s">
        <v>4098</v>
      </c>
      <c s="35" t="s">
        <v>5</v>
      </c>
      <c s="6" t="s">
        <v>4099</v>
      </c>
      <c s="36" t="s">
        <v>79</v>
      </c>
      <c s="37">
        <v>89.1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2446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02">
      <c r="A172" s="35" t="s">
        <v>56</v>
      </c>
      <c r="E172" s="40" t="s">
        <v>4100</v>
      </c>
    </row>
    <row r="173" spans="1:5" ht="12.75">
      <c r="A173" t="s">
        <v>58</v>
      </c>
      <c r="E173" s="39" t="s">
        <v>1304</v>
      </c>
    </row>
    <row r="174" spans="1:16" ht="12.75">
      <c r="A174" t="s">
        <v>49</v>
      </c>
      <c s="34" t="s">
        <v>196</v>
      </c>
      <c s="34" t="s">
        <v>4101</v>
      </c>
      <c s="35" t="s">
        <v>5</v>
      </c>
      <c s="6" t="s">
        <v>4102</v>
      </c>
      <c s="36" t="s">
        <v>52</v>
      </c>
      <c s="37">
        <v>4.455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2446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56</v>
      </c>
      <c r="E176" s="40" t="s">
        <v>4103</v>
      </c>
    </row>
    <row r="177" spans="1:5" ht="12.75">
      <c r="A177" t="s">
        <v>58</v>
      </c>
      <c r="E177" s="39" t="s">
        <v>1304</v>
      </c>
    </row>
    <row r="178" spans="1:16" ht="25.5">
      <c r="A178" t="s">
        <v>49</v>
      </c>
      <c s="34" t="s">
        <v>199</v>
      </c>
      <c s="34" t="s">
        <v>2637</v>
      </c>
      <c s="35" t="s">
        <v>5</v>
      </c>
      <c s="6" t="s">
        <v>2638</v>
      </c>
      <c s="36" t="s">
        <v>79</v>
      </c>
      <c s="37">
        <v>89.1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2446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02">
      <c r="A180" s="35" t="s">
        <v>56</v>
      </c>
      <c r="E180" s="40" t="s">
        <v>4100</v>
      </c>
    </row>
    <row r="181" spans="1:5" ht="12.75">
      <c r="A181" t="s">
        <v>58</v>
      </c>
      <c r="E181" s="39" t="s">
        <v>1304</v>
      </c>
    </row>
    <row r="182" spans="1:16" ht="25.5">
      <c r="A182" t="s">
        <v>49</v>
      </c>
      <c s="34" t="s">
        <v>202</v>
      </c>
      <c s="34" t="s">
        <v>3105</v>
      </c>
      <c s="35" t="s">
        <v>5</v>
      </c>
      <c s="6" t="s">
        <v>3106</v>
      </c>
      <c s="36" t="s">
        <v>79</v>
      </c>
      <c s="37">
        <v>89.1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2446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02">
      <c r="A184" s="35" t="s">
        <v>56</v>
      </c>
      <c r="E184" s="40" t="s">
        <v>4100</v>
      </c>
    </row>
    <row r="185" spans="1:5" ht="12.75">
      <c r="A185" t="s">
        <v>58</v>
      </c>
      <c r="E185" s="39" t="s">
        <v>1304</v>
      </c>
    </row>
    <row r="186" spans="1:16" ht="12.75">
      <c r="A186" t="s">
        <v>49</v>
      </c>
      <c s="34" t="s">
        <v>206</v>
      </c>
      <c s="34" t="s">
        <v>3108</v>
      </c>
      <c s="35" t="s">
        <v>5</v>
      </c>
      <c s="6" t="s">
        <v>3109</v>
      </c>
      <c s="36" t="s">
        <v>79</v>
      </c>
      <c s="37">
        <v>89.1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2446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02">
      <c r="A188" s="35" t="s">
        <v>56</v>
      </c>
      <c r="E188" s="40" t="s">
        <v>4100</v>
      </c>
    </row>
    <row r="189" spans="1:5" ht="12.75">
      <c r="A189" t="s">
        <v>58</v>
      </c>
      <c r="E189" s="39" t="s">
        <v>1304</v>
      </c>
    </row>
    <row r="190" spans="1:16" ht="12.75">
      <c r="A190" t="s">
        <v>49</v>
      </c>
      <c s="34" t="s">
        <v>209</v>
      </c>
      <c s="34" t="s">
        <v>3110</v>
      </c>
      <c s="35" t="s">
        <v>5</v>
      </c>
      <c s="6" t="s">
        <v>3111</v>
      </c>
      <c s="36" t="s">
        <v>79</v>
      </c>
      <c s="37">
        <v>89.1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2446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02">
      <c r="A192" s="35" t="s">
        <v>56</v>
      </c>
      <c r="E192" s="40" t="s">
        <v>4100</v>
      </c>
    </row>
    <row r="193" spans="1:5" ht="12.75">
      <c r="A193" t="s">
        <v>58</v>
      </c>
      <c r="E193" s="39" t="s">
        <v>1304</v>
      </c>
    </row>
    <row r="194" spans="1:13" ht="12.75">
      <c r="A194" t="s">
        <v>46</v>
      </c>
      <c r="C194" s="31" t="s">
        <v>80</v>
      </c>
      <c r="E194" s="33" t="s">
        <v>2580</v>
      </c>
      <c r="J194" s="32">
        <f>0</f>
      </c>
      <c s="32">
        <f>0</f>
      </c>
      <c s="32">
        <f>0+L195+L199+L203+L207</f>
      </c>
      <c s="32">
        <f>0+M195+M199+M203+M207</f>
      </c>
    </row>
    <row r="195" spans="1:16" ht="25.5">
      <c r="A195" t="s">
        <v>49</v>
      </c>
      <c s="34" t="s">
        <v>110</v>
      </c>
      <c s="34" t="s">
        <v>2581</v>
      </c>
      <c s="35" t="s">
        <v>5</v>
      </c>
      <c s="6" t="s">
        <v>2582</v>
      </c>
      <c s="36" t="s">
        <v>79</v>
      </c>
      <c s="37">
        <v>36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2446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58</v>
      </c>
      <c r="E198" s="39" t="s">
        <v>1304</v>
      </c>
    </row>
    <row r="199" spans="1:16" ht="25.5">
      <c r="A199" t="s">
        <v>49</v>
      </c>
      <c s="34" t="s">
        <v>113</v>
      </c>
      <c s="34" t="s">
        <v>4104</v>
      </c>
      <c s="35" t="s">
        <v>5</v>
      </c>
      <c s="6" t="s">
        <v>4105</v>
      </c>
      <c s="36" t="s">
        <v>100</v>
      </c>
      <c s="37">
        <v>16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2446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104</v>
      </c>
    </row>
    <row r="202" spans="1:5" ht="12.75">
      <c r="A202" t="s">
        <v>58</v>
      </c>
      <c r="E202" s="39" t="s">
        <v>1304</v>
      </c>
    </row>
    <row r="203" spans="1:16" ht="25.5">
      <c r="A203" t="s">
        <v>49</v>
      </c>
      <c s="34" t="s">
        <v>116</v>
      </c>
      <c s="34" t="s">
        <v>4106</v>
      </c>
      <c s="35" t="s">
        <v>5</v>
      </c>
      <c s="6" t="s">
        <v>4107</v>
      </c>
      <c s="36" t="s">
        <v>100</v>
      </c>
      <c s="37">
        <v>16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2446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4108</v>
      </c>
    </row>
    <row r="206" spans="1:5" ht="12.75">
      <c r="A206" t="s">
        <v>58</v>
      </c>
      <c r="E206" s="39" t="s">
        <v>1304</v>
      </c>
    </row>
    <row r="207" spans="1:16" ht="12.75">
      <c r="A207" t="s">
        <v>49</v>
      </c>
      <c s="34" t="s">
        <v>119</v>
      </c>
      <c s="34" t="s">
        <v>2653</v>
      </c>
      <c s="35" t="s">
        <v>5</v>
      </c>
      <c s="6" t="s">
        <v>2654</v>
      </c>
      <c s="36" t="s">
        <v>100</v>
      </c>
      <c s="37">
        <v>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2350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2.75">
      <c r="A210" t="s">
        <v>58</v>
      </c>
      <c r="E210" s="39" t="s">
        <v>4006</v>
      </c>
    </row>
    <row r="211" spans="1:13" ht="12.75">
      <c r="A211" t="s">
        <v>46</v>
      </c>
      <c r="C211" s="31" t="s">
        <v>3182</v>
      </c>
      <c r="E211" s="33" t="s">
        <v>2584</v>
      </c>
      <c r="J211" s="32">
        <f>0</f>
      </c>
      <c s="32">
        <f>0</f>
      </c>
      <c s="32">
        <f>0+L212</f>
      </c>
      <c s="32">
        <f>0+M212</f>
      </c>
    </row>
    <row r="212" spans="1:16" ht="25.5">
      <c r="A212" t="s">
        <v>49</v>
      </c>
      <c s="34" t="s">
        <v>122</v>
      </c>
      <c s="34" t="s">
        <v>2585</v>
      </c>
      <c s="35" t="s">
        <v>5</v>
      </c>
      <c s="6" t="s">
        <v>2586</v>
      </c>
      <c s="36" t="s">
        <v>52</v>
      </c>
      <c s="37">
        <v>94.286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2446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1304</v>
      </c>
    </row>
    <row r="216" spans="1:13" ht="12.75">
      <c r="A216" t="s">
        <v>46</v>
      </c>
      <c r="C216" s="31" t="s">
        <v>2657</v>
      </c>
      <c r="E216" s="33" t="s">
        <v>2658</v>
      </c>
      <c r="J216" s="32">
        <f>0</f>
      </c>
      <c s="32">
        <f>0</f>
      </c>
      <c s="32">
        <f>0+L217+L221+L225+L229</f>
      </c>
      <c s="32">
        <f>0+M217+M221+M225+M229</f>
      </c>
    </row>
    <row r="217" spans="1:16" ht="12.75">
      <c r="A217" t="s">
        <v>49</v>
      </c>
      <c s="34" t="s">
        <v>212</v>
      </c>
      <c s="34" t="s">
        <v>2659</v>
      </c>
      <c s="35" t="s">
        <v>5</v>
      </c>
      <c s="6" t="s">
        <v>2660</v>
      </c>
      <c s="36" t="s">
        <v>1273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2446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56</v>
      </c>
      <c r="E219" s="40" t="s">
        <v>5</v>
      </c>
    </row>
    <row r="220" spans="1:5" ht="12.75">
      <c r="A220" t="s">
        <v>58</v>
      </c>
      <c r="E220" s="39" t="s">
        <v>1304</v>
      </c>
    </row>
    <row r="221" spans="1:16" ht="12.75">
      <c r="A221" t="s">
        <v>49</v>
      </c>
      <c s="34" t="s">
        <v>215</v>
      </c>
      <c s="34" t="s">
        <v>2661</v>
      </c>
      <c s="35" t="s">
        <v>5</v>
      </c>
      <c s="6" t="s">
        <v>2662</v>
      </c>
      <c s="36" t="s">
        <v>1273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2446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5</v>
      </c>
    </row>
    <row r="224" spans="1:5" ht="12.75">
      <c r="A224" t="s">
        <v>58</v>
      </c>
      <c r="E224" s="39" t="s">
        <v>1304</v>
      </c>
    </row>
    <row r="225" spans="1:16" ht="12.75">
      <c r="A225" t="s">
        <v>49</v>
      </c>
      <c s="34" t="s">
        <v>218</v>
      </c>
      <c s="34" t="s">
        <v>2663</v>
      </c>
      <c s="35" t="s">
        <v>5</v>
      </c>
      <c s="6" t="s">
        <v>2664</v>
      </c>
      <c s="36" t="s">
        <v>1273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2446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5</v>
      </c>
    </row>
    <row r="228" spans="1:5" ht="12.75">
      <c r="A228" t="s">
        <v>58</v>
      </c>
      <c r="E228" s="39" t="s">
        <v>1304</v>
      </c>
    </row>
    <row r="229" spans="1:16" ht="12.75">
      <c r="A229" t="s">
        <v>49</v>
      </c>
      <c s="34" t="s">
        <v>221</v>
      </c>
      <c s="34" t="s">
        <v>2665</v>
      </c>
      <c s="35" t="s">
        <v>5</v>
      </c>
      <c s="6" t="s">
        <v>4109</v>
      </c>
      <c s="36" t="s">
        <v>1273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2446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5</v>
      </c>
    </row>
    <row r="232" spans="1:5" ht="12.75">
      <c r="A232" t="s">
        <v>58</v>
      </c>
      <c r="E232" s="39" t="s">
        <v>1304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3189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3189</v>
      </c>
      <c r="E4" s="26" t="s">
        <v>3190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COUNTIFS(L8:L141,"=0",A8:A141,"P")+COUNTIFS(L8:L141,"",A8:A141,"P")+SUM(Q8:Q141)</f>
      </c>
    </row>
    <row r="8" spans="1:13" ht="12.75">
      <c r="A8" t="s">
        <v>44</v>
      </c>
      <c r="C8" s="28" t="s">
        <v>4112</v>
      </c>
      <c r="E8" s="30" t="s">
        <v>4111</v>
      </c>
      <c r="J8" s="29">
        <f>0+J9+J18+J23+J32</f>
      </c>
      <c s="29">
        <f>0+K9+K18+K23+K32</f>
      </c>
      <c s="29">
        <f>0+L9+L18+L23+L32</f>
      </c>
      <c s="29">
        <f>0+M9+M18+M23+M32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4113</v>
      </c>
      <c s="35" t="s">
        <v>5</v>
      </c>
      <c s="6" t="s">
        <v>4114</v>
      </c>
      <c s="36" t="s">
        <v>83</v>
      </c>
      <c s="37">
        <v>3.808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4115</v>
      </c>
    </row>
    <row r="13" spans="1:5" ht="12.75">
      <c r="A13" t="s">
        <v>58</v>
      </c>
      <c r="E13" s="39" t="s">
        <v>1925</v>
      </c>
    </row>
    <row r="14" spans="1:16" ht="12.75">
      <c r="A14" t="s">
        <v>49</v>
      </c>
      <c s="34" t="s">
        <v>27</v>
      </c>
      <c s="34" t="s">
        <v>95</v>
      </c>
      <c s="35" t="s">
        <v>5</v>
      </c>
      <c s="6" t="s">
        <v>96</v>
      </c>
      <c s="36" t="s">
        <v>83</v>
      </c>
      <c s="37">
        <v>0.784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4116</v>
      </c>
    </row>
    <row r="17" spans="1:5" ht="12.75">
      <c r="A17" t="s">
        <v>58</v>
      </c>
      <c r="E17" s="39" t="s">
        <v>1925</v>
      </c>
    </row>
    <row r="18" spans="1:13" ht="12.75">
      <c r="A18" t="s">
        <v>46</v>
      </c>
      <c r="C18" s="31" t="s">
        <v>64</v>
      </c>
      <c r="E18" s="33" t="s">
        <v>1660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4117</v>
      </c>
      <c s="35" t="s">
        <v>5</v>
      </c>
      <c s="6" t="s">
        <v>4118</v>
      </c>
      <c s="36" t="s">
        <v>83</v>
      </c>
      <c s="37">
        <v>3.024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377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56</v>
      </c>
      <c r="E21" s="40" t="s">
        <v>4119</v>
      </c>
    </row>
    <row r="22" spans="1:5" ht="12.75">
      <c r="A22" t="s">
        <v>58</v>
      </c>
      <c r="E22" s="39" t="s">
        <v>1925</v>
      </c>
    </row>
    <row r="23" spans="1:13" ht="12.75">
      <c r="A23" t="s">
        <v>46</v>
      </c>
      <c r="C23" s="31" t="s">
        <v>73</v>
      </c>
      <c r="E23" s="33" t="s">
        <v>4120</v>
      </c>
      <c r="J23" s="32">
        <f>0</f>
      </c>
      <c s="32">
        <f>0</f>
      </c>
      <c s="32">
        <f>0+L24+L28</f>
      </c>
      <c s="32">
        <f>0+M24+M28</f>
      </c>
    </row>
    <row r="24" spans="1:16" ht="12.75">
      <c r="A24" t="s">
        <v>49</v>
      </c>
      <c s="34" t="s">
        <v>153</v>
      </c>
      <c s="34" t="s">
        <v>4121</v>
      </c>
      <c s="35" t="s">
        <v>5</v>
      </c>
      <c s="6" t="s">
        <v>4122</v>
      </c>
      <c s="36" t="s">
        <v>52</v>
      </c>
      <c s="37">
        <v>2.432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377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56</v>
      </c>
      <c r="E26" s="40" t="s">
        <v>4123</v>
      </c>
    </row>
    <row r="27" spans="1:5" ht="12.75">
      <c r="A27" t="s">
        <v>58</v>
      </c>
      <c r="E27" s="39" t="s">
        <v>1925</v>
      </c>
    </row>
    <row r="28" spans="1:16" ht="12.75">
      <c r="A28" t="s">
        <v>49</v>
      </c>
      <c s="34" t="s">
        <v>156</v>
      </c>
      <c s="34" t="s">
        <v>4124</v>
      </c>
      <c s="35" t="s">
        <v>5</v>
      </c>
      <c s="6" t="s">
        <v>4125</v>
      </c>
      <c s="36" t="s">
        <v>79</v>
      </c>
      <c s="37">
        <v>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377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56</v>
      </c>
      <c r="E30" s="40" t="s">
        <v>4126</v>
      </c>
    </row>
    <row r="31" spans="1:5" ht="12.75">
      <c r="A31" t="s">
        <v>58</v>
      </c>
      <c r="E31" s="39" t="s">
        <v>1925</v>
      </c>
    </row>
    <row r="32" spans="1:13" ht="12.75">
      <c r="A32" t="s">
        <v>46</v>
      </c>
      <c r="C32" s="31" t="s">
        <v>336</v>
      </c>
      <c r="E32" s="33" t="s">
        <v>4127</v>
      </c>
      <c r="J32" s="32">
        <f>0</f>
      </c>
      <c s="32">
        <f>0</f>
      </c>
      <c s="32">
        <f>0+L33+L37+L41+L45+L49+L53+L57+L61+L65+L69+L73+L77+L81+L85+L89+L93+L97+L101+L105+L109+L113+L117+L121+L125+L129+L133+L137+L141</f>
      </c>
      <c s="32">
        <f>0+M33+M37+M41+M45+M49+M53+M57+M61+M65+M69+M73+M77+M81+M85+M89+M93+M97+M101+M105+M109+M113+M117+M121+M125+M129+M133+M137+M141</f>
      </c>
    </row>
    <row r="33" spans="1:16" ht="25.5">
      <c r="A33" t="s">
        <v>49</v>
      </c>
      <c s="34" t="s">
        <v>64</v>
      </c>
      <c s="34" t="s">
        <v>4128</v>
      </c>
      <c s="35" t="s">
        <v>5</v>
      </c>
      <c s="6" t="s">
        <v>4129</v>
      </c>
      <c s="36" t="s">
        <v>79</v>
      </c>
      <c s="37">
        <v>4.44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4130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12.75">
      <c r="A35" s="35" t="s">
        <v>56</v>
      </c>
      <c r="E35" s="40" t="s">
        <v>4131</v>
      </c>
    </row>
    <row r="36" spans="1:5" ht="76.5">
      <c r="A36" t="s">
        <v>58</v>
      </c>
      <c r="E36" s="39" t="s">
        <v>4132</v>
      </c>
    </row>
    <row r="37" spans="1:16" ht="25.5">
      <c r="A37" t="s">
        <v>49</v>
      </c>
      <c s="34" t="s">
        <v>67</v>
      </c>
      <c s="34" t="s">
        <v>4133</v>
      </c>
      <c s="35" t="s">
        <v>5</v>
      </c>
      <c s="6" t="s">
        <v>4134</v>
      </c>
      <c s="36" t="s">
        <v>79</v>
      </c>
      <c s="37">
        <v>6.66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4130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56</v>
      </c>
      <c r="E39" s="40" t="s">
        <v>4131</v>
      </c>
    </row>
    <row r="40" spans="1:5" ht="76.5">
      <c r="A40" t="s">
        <v>58</v>
      </c>
      <c r="E40" s="39" t="s">
        <v>4132</v>
      </c>
    </row>
    <row r="41" spans="1:16" ht="12.75">
      <c r="A41" t="s">
        <v>49</v>
      </c>
      <c s="34" t="s">
        <v>70</v>
      </c>
      <c s="34" t="s">
        <v>4135</v>
      </c>
      <c s="35" t="s">
        <v>5</v>
      </c>
      <c s="6" t="s">
        <v>4136</v>
      </c>
      <c s="36" t="s">
        <v>79</v>
      </c>
      <c s="37">
        <v>26.64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4130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56</v>
      </c>
      <c r="E43" s="40" t="s">
        <v>4131</v>
      </c>
    </row>
    <row r="44" spans="1:5" ht="63.75">
      <c r="A44" t="s">
        <v>58</v>
      </c>
      <c r="E44" s="39" t="s">
        <v>4137</v>
      </c>
    </row>
    <row r="45" spans="1:16" ht="25.5">
      <c r="A45" t="s">
        <v>49</v>
      </c>
      <c s="34" t="s">
        <v>73</v>
      </c>
      <c s="34" t="s">
        <v>4138</v>
      </c>
      <c s="35" t="s">
        <v>5</v>
      </c>
      <c s="6" t="s">
        <v>4139</v>
      </c>
      <c s="36" t="s">
        <v>79</v>
      </c>
      <c s="37">
        <v>4.32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4130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56</v>
      </c>
      <c r="E47" s="40" t="s">
        <v>4131</v>
      </c>
    </row>
    <row r="48" spans="1:5" ht="63.75">
      <c r="A48" t="s">
        <v>58</v>
      </c>
      <c r="E48" s="39" t="s">
        <v>4137</v>
      </c>
    </row>
    <row r="49" spans="1:16" ht="25.5">
      <c r="A49" t="s">
        <v>49</v>
      </c>
      <c s="34" t="s">
        <v>76</v>
      </c>
      <c s="34" t="s">
        <v>4140</v>
      </c>
      <c s="35" t="s">
        <v>5</v>
      </c>
      <c s="6" t="s">
        <v>4141</v>
      </c>
      <c s="36" t="s">
        <v>79</v>
      </c>
      <c s="37">
        <v>1.06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4130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56</v>
      </c>
      <c r="E51" s="40" t="s">
        <v>4131</v>
      </c>
    </row>
    <row r="52" spans="1:5" ht="63.75">
      <c r="A52" t="s">
        <v>58</v>
      </c>
      <c r="E52" s="39" t="s">
        <v>4137</v>
      </c>
    </row>
    <row r="53" spans="1:16" ht="25.5">
      <c r="A53" t="s">
        <v>49</v>
      </c>
      <c s="34" t="s">
        <v>80</v>
      </c>
      <c s="34" t="s">
        <v>4142</v>
      </c>
      <c s="35" t="s">
        <v>5</v>
      </c>
      <c s="6" t="s">
        <v>4143</v>
      </c>
      <c s="36" t="s">
        <v>79</v>
      </c>
      <c s="37">
        <v>0.278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4130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56</v>
      </c>
      <c r="E55" s="40" t="s">
        <v>4131</v>
      </c>
    </row>
    <row r="56" spans="1:5" ht="63.75">
      <c r="A56" t="s">
        <v>58</v>
      </c>
      <c r="E56" s="39" t="s">
        <v>4137</v>
      </c>
    </row>
    <row r="57" spans="1:16" ht="25.5">
      <c r="A57" t="s">
        <v>49</v>
      </c>
      <c s="34" t="s">
        <v>84</v>
      </c>
      <c s="34" t="s">
        <v>4144</v>
      </c>
      <c s="35" t="s">
        <v>5</v>
      </c>
      <c s="6" t="s">
        <v>4145</v>
      </c>
      <c s="36" t="s">
        <v>79</v>
      </c>
      <c s="37">
        <v>0.278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4130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56</v>
      </c>
      <c r="E59" s="40" t="s">
        <v>4131</v>
      </c>
    </row>
    <row r="60" spans="1:5" ht="63.75">
      <c r="A60" t="s">
        <v>58</v>
      </c>
      <c r="E60" s="39" t="s">
        <v>4137</v>
      </c>
    </row>
    <row r="61" spans="1:16" ht="25.5">
      <c r="A61" t="s">
        <v>49</v>
      </c>
      <c s="34" t="s">
        <v>87</v>
      </c>
      <c s="34" t="s">
        <v>4146</v>
      </c>
      <c s="35" t="s">
        <v>5</v>
      </c>
      <c s="6" t="s">
        <v>4147</v>
      </c>
      <c s="36" t="s">
        <v>79</v>
      </c>
      <c s="37">
        <v>0.278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4130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56</v>
      </c>
      <c r="E63" s="40" t="s">
        <v>4131</v>
      </c>
    </row>
    <row r="64" spans="1:5" ht="63.75">
      <c r="A64" t="s">
        <v>58</v>
      </c>
      <c r="E64" s="39" t="s">
        <v>4137</v>
      </c>
    </row>
    <row r="65" spans="1:16" ht="25.5">
      <c r="A65" t="s">
        <v>49</v>
      </c>
      <c s="34" t="s">
        <v>90</v>
      </c>
      <c s="34" t="s">
        <v>4148</v>
      </c>
      <c s="35" t="s">
        <v>5</v>
      </c>
      <c s="6" t="s">
        <v>4149</v>
      </c>
      <c s="36" t="s">
        <v>79</v>
      </c>
      <c s="37">
        <v>0.278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4130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56</v>
      </c>
      <c r="E67" s="40" t="s">
        <v>4131</v>
      </c>
    </row>
    <row r="68" spans="1:5" ht="63.75">
      <c r="A68" t="s">
        <v>58</v>
      </c>
      <c r="E68" s="39" t="s">
        <v>4137</v>
      </c>
    </row>
    <row r="69" spans="1:16" ht="25.5">
      <c r="A69" t="s">
        <v>49</v>
      </c>
      <c s="34" t="s">
        <v>94</v>
      </c>
      <c s="34" t="s">
        <v>4150</v>
      </c>
      <c s="35" t="s">
        <v>5</v>
      </c>
      <c s="6" t="s">
        <v>4151</v>
      </c>
      <c s="36" t="s">
        <v>79</v>
      </c>
      <c s="37">
        <v>0.278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4130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4131</v>
      </c>
    </row>
    <row r="72" spans="1:5" ht="63.75">
      <c r="A72" t="s">
        <v>58</v>
      </c>
      <c r="E72" s="39" t="s">
        <v>4137</v>
      </c>
    </row>
    <row r="73" spans="1:16" ht="25.5">
      <c r="A73" t="s">
        <v>49</v>
      </c>
      <c s="34" t="s">
        <v>97</v>
      </c>
      <c s="34" t="s">
        <v>4152</v>
      </c>
      <c s="35" t="s">
        <v>5</v>
      </c>
      <c s="6" t="s">
        <v>4153</v>
      </c>
      <c s="36" t="s">
        <v>79</v>
      </c>
      <c s="37">
        <v>0.278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4130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56</v>
      </c>
      <c r="E75" s="40" t="s">
        <v>4131</v>
      </c>
    </row>
    <row r="76" spans="1:5" ht="63.75">
      <c r="A76" t="s">
        <v>58</v>
      </c>
      <c r="E76" s="39" t="s">
        <v>4137</v>
      </c>
    </row>
    <row r="77" spans="1:16" ht="12.75">
      <c r="A77" t="s">
        <v>49</v>
      </c>
      <c s="34" t="s">
        <v>101</v>
      </c>
      <c s="34" t="s">
        <v>4154</v>
      </c>
      <c s="35" t="s">
        <v>5</v>
      </c>
      <c s="6" t="s">
        <v>4155</v>
      </c>
      <c s="36" t="s">
        <v>79</v>
      </c>
      <c s="37">
        <v>1.078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4130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56</v>
      </c>
      <c r="E79" s="40" t="s">
        <v>4131</v>
      </c>
    </row>
    <row r="80" spans="1:5" ht="63.75">
      <c r="A80" t="s">
        <v>58</v>
      </c>
      <c r="E80" s="39" t="s">
        <v>4137</v>
      </c>
    </row>
    <row r="81" spans="1:16" ht="25.5">
      <c r="A81" t="s">
        <v>49</v>
      </c>
      <c s="34" t="s">
        <v>104</v>
      </c>
      <c s="34" t="s">
        <v>4156</v>
      </c>
      <c s="35" t="s">
        <v>5</v>
      </c>
      <c s="6" t="s">
        <v>4157</v>
      </c>
      <c s="36" t="s">
        <v>79</v>
      </c>
      <c s="37">
        <v>0.928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4130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4131</v>
      </c>
    </row>
    <row r="84" spans="1:5" ht="63.75">
      <c r="A84" t="s">
        <v>58</v>
      </c>
      <c r="E84" s="39" t="s">
        <v>4137</v>
      </c>
    </row>
    <row r="85" spans="1:16" ht="25.5">
      <c r="A85" t="s">
        <v>49</v>
      </c>
      <c s="34" t="s">
        <v>107</v>
      </c>
      <c s="34" t="s">
        <v>4158</v>
      </c>
      <c s="35" t="s">
        <v>5</v>
      </c>
      <c s="6" t="s">
        <v>4159</v>
      </c>
      <c s="36" t="s">
        <v>79</v>
      </c>
      <c s="37">
        <v>0.106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4130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4131</v>
      </c>
    </row>
    <row r="88" spans="1:5" ht="63.75">
      <c r="A88" t="s">
        <v>58</v>
      </c>
      <c r="E88" s="39" t="s">
        <v>4137</v>
      </c>
    </row>
    <row r="89" spans="1:16" ht="25.5">
      <c r="A89" t="s">
        <v>49</v>
      </c>
      <c s="34" t="s">
        <v>110</v>
      </c>
      <c s="34" t="s">
        <v>4160</v>
      </c>
      <c s="35" t="s">
        <v>5</v>
      </c>
      <c s="6" t="s">
        <v>4161</v>
      </c>
      <c s="36" t="s">
        <v>79</v>
      </c>
      <c s="37">
        <v>0.341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4130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4131</v>
      </c>
    </row>
    <row r="92" spans="1:5" ht="63.75">
      <c r="A92" t="s">
        <v>58</v>
      </c>
      <c r="E92" s="39" t="s">
        <v>4137</v>
      </c>
    </row>
    <row r="93" spans="1:16" ht="25.5">
      <c r="A93" t="s">
        <v>49</v>
      </c>
      <c s="34" t="s">
        <v>113</v>
      </c>
      <c s="34" t="s">
        <v>4162</v>
      </c>
      <c s="35" t="s">
        <v>5</v>
      </c>
      <c s="6" t="s">
        <v>4163</v>
      </c>
      <c s="36" t="s">
        <v>79</v>
      </c>
      <c s="37">
        <v>0.298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4130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56</v>
      </c>
      <c r="E95" s="40" t="s">
        <v>4131</v>
      </c>
    </row>
    <row r="96" spans="1:5" ht="63.75">
      <c r="A96" t="s">
        <v>58</v>
      </c>
      <c r="E96" s="39" t="s">
        <v>4137</v>
      </c>
    </row>
    <row r="97" spans="1:16" ht="25.5">
      <c r="A97" t="s">
        <v>49</v>
      </c>
      <c s="34" t="s">
        <v>116</v>
      </c>
      <c s="34" t="s">
        <v>4164</v>
      </c>
      <c s="35" t="s">
        <v>5</v>
      </c>
      <c s="6" t="s">
        <v>4165</v>
      </c>
      <c s="36" t="s">
        <v>79</v>
      </c>
      <c s="37">
        <v>0.374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4130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4131</v>
      </c>
    </row>
    <row r="100" spans="1:5" ht="63.75">
      <c r="A100" t="s">
        <v>58</v>
      </c>
      <c r="E100" s="39" t="s">
        <v>4137</v>
      </c>
    </row>
    <row r="101" spans="1:16" ht="12.75">
      <c r="A101" t="s">
        <v>49</v>
      </c>
      <c s="34" t="s">
        <v>119</v>
      </c>
      <c s="34" t="s">
        <v>4166</v>
      </c>
      <c s="35" t="s">
        <v>5</v>
      </c>
      <c s="6" t="s">
        <v>4167</v>
      </c>
      <c s="36" t="s">
        <v>79</v>
      </c>
      <c s="37">
        <v>0.232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4130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56</v>
      </c>
      <c r="E103" s="40" t="s">
        <v>4131</v>
      </c>
    </row>
    <row r="104" spans="1:5" ht="63.75">
      <c r="A104" t="s">
        <v>58</v>
      </c>
      <c r="E104" s="39" t="s">
        <v>4137</v>
      </c>
    </row>
    <row r="105" spans="1:16" ht="12.75">
      <c r="A105" t="s">
        <v>49</v>
      </c>
      <c s="34" t="s">
        <v>122</v>
      </c>
      <c s="34" t="s">
        <v>4168</v>
      </c>
      <c s="35" t="s">
        <v>5</v>
      </c>
      <c s="6" t="s">
        <v>4169</v>
      </c>
      <c s="36" t="s">
        <v>79</v>
      </c>
      <c s="37">
        <v>0.174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4130</v>
      </c>
      <c>
        <f>(M105*21)/100</f>
      </c>
      <c t="s">
        <v>27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56</v>
      </c>
      <c r="E107" s="40" t="s">
        <v>4131</v>
      </c>
    </row>
    <row r="108" spans="1:5" ht="63.75">
      <c r="A108" t="s">
        <v>58</v>
      </c>
      <c r="E108" s="39" t="s">
        <v>4137</v>
      </c>
    </row>
    <row r="109" spans="1:16" ht="12.75">
      <c r="A109" t="s">
        <v>49</v>
      </c>
      <c s="34" t="s">
        <v>125</v>
      </c>
      <c s="34" t="s">
        <v>4170</v>
      </c>
      <c s="35" t="s">
        <v>5</v>
      </c>
      <c s="6" t="s">
        <v>4171</v>
      </c>
      <c s="36" t="s">
        <v>79</v>
      </c>
      <c s="37">
        <v>0.058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4130</v>
      </c>
      <c>
        <f>(M109*21)/100</f>
      </c>
      <c t="s">
        <v>27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56</v>
      </c>
      <c r="E111" s="40" t="s">
        <v>4131</v>
      </c>
    </row>
    <row r="112" spans="1:5" ht="63.75">
      <c r="A112" t="s">
        <v>58</v>
      </c>
      <c r="E112" s="39" t="s">
        <v>4137</v>
      </c>
    </row>
    <row r="113" spans="1:16" ht="12.75">
      <c r="A113" t="s">
        <v>49</v>
      </c>
      <c s="34" t="s">
        <v>128</v>
      </c>
      <c s="34" t="s">
        <v>4172</v>
      </c>
      <c s="35" t="s">
        <v>5</v>
      </c>
      <c s="6" t="s">
        <v>4173</v>
      </c>
      <c s="36" t="s">
        <v>79</v>
      </c>
      <c s="37">
        <v>0.058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4130</v>
      </c>
      <c>
        <f>(M113*21)/100</f>
      </c>
      <c t="s">
        <v>27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56</v>
      </c>
      <c r="E115" s="40" t="s">
        <v>4131</v>
      </c>
    </row>
    <row r="116" spans="1:5" ht="63.75">
      <c r="A116" t="s">
        <v>58</v>
      </c>
      <c r="E116" s="39" t="s">
        <v>4137</v>
      </c>
    </row>
    <row r="117" spans="1:16" ht="25.5">
      <c r="A117" t="s">
        <v>49</v>
      </c>
      <c s="34" t="s">
        <v>131</v>
      </c>
      <c s="34" t="s">
        <v>4174</v>
      </c>
      <c s="35" t="s">
        <v>5</v>
      </c>
      <c s="6" t="s">
        <v>4175</v>
      </c>
      <c s="36" t="s">
        <v>79</v>
      </c>
      <c s="37">
        <v>0.106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4130</v>
      </c>
      <c>
        <f>(M117*21)/100</f>
      </c>
      <c t="s">
        <v>27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56</v>
      </c>
      <c r="E119" s="40" t="s">
        <v>4131</v>
      </c>
    </row>
    <row r="120" spans="1:5" ht="63.75">
      <c r="A120" t="s">
        <v>58</v>
      </c>
      <c r="E120" s="39" t="s">
        <v>4137</v>
      </c>
    </row>
    <row r="121" spans="1:16" ht="25.5">
      <c r="A121" t="s">
        <v>49</v>
      </c>
      <c s="34" t="s">
        <v>135</v>
      </c>
      <c s="34" t="s">
        <v>4176</v>
      </c>
      <c s="35" t="s">
        <v>5</v>
      </c>
      <c s="6" t="s">
        <v>4177</v>
      </c>
      <c s="36" t="s">
        <v>79</v>
      </c>
      <c s="37">
        <v>0.058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4130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56</v>
      </c>
      <c r="E123" s="40" t="s">
        <v>4131</v>
      </c>
    </row>
    <row r="124" spans="1:5" ht="63.75">
      <c r="A124" t="s">
        <v>58</v>
      </c>
      <c r="E124" s="39" t="s">
        <v>4137</v>
      </c>
    </row>
    <row r="125" spans="1:16" ht="25.5">
      <c r="A125" t="s">
        <v>49</v>
      </c>
      <c s="34" t="s">
        <v>138</v>
      </c>
      <c s="34" t="s">
        <v>4178</v>
      </c>
      <c s="35" t="s">
        <v>5</v>
      </c>
      <c s="6" t="s">
        <v>4179</v>
      </c>
      <c s="36" t="s">
        <v>79</v>
      </c>
      <c s="37">
        <v>5.814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4130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56</v>
      </c>
      <c r="E127" s="40" t="s">
        <v>4131</v>
      </c>
    </row>
    <row r="128" spans="1:5" ht="63.75">
      <c r="A128" t="s">
        <v>58</v>
      </c>
      <c r="E128" s="39" t="s">
        <v>4137</v>
      </c>
    </row>
    <row r="129" spans="1:16" ht="12.75">
      <c r="A129" t="s">
        <v>49</v>
      </c>
      <c s="34" t="s">
        <v>141</v>
      </c>
      <c s="34" t="s">
        <v>4180</v>
      </c>
      <c s="35" t="s">
        <v>47</v>
      </c>
      <c s="6" t="s">
        <v>4181</v>
      </c>
      <c s="36" t="s">
        <v>1848</v>
      </c>
      <c s="37">
        <v>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4130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12.75">
      <c r="A131" s="35" t="s">
        <v>56</v>
      </c>
      <c r="E131" s="40" t="s">
        <v>4131</v>
      </c>
    </row>
    <row r="132" spans="1:5" ht="51">
      <c r="A132" t="s">
        <v>58</v>
      </c>
      <c r="E132" s="39" t="s">
        <v>4182</v>
      </c>
    </row>
    <row r="133" spans="1:16" ht="12.75">
      <c r="A133" t="s">
        <v>49</v>
      </c>
      <c s="34" t="s">
        <v>144</v>
      </c>
      <c s="34" t="s">
        <v>4183</v>
      </c>
      <c s="35" t="s">
        <v>47</v>
      </c>
      <c s="6" t="s">
        <v>4184</v>
      </c>
      <c s="36" t="s">
        <v>1848</v>
      </c>
      <c s="37">
        <v>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4130</v>
      </c>
      <c>
        <f>(M133*21)/100</f>
      </c>
      <c t="s">
        <v>27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56</v>
      </c>
      <c r="E135" s="40" t="s">
        <v>4131</v>
      </c>
    </row>
    <row r="136" spans="1:5" ht="51">
      <c r="A136" t="s">
        <v>58</v>
      </c>
      <c r="E136" s="39" t="s">
        <v>4182</v>
      </c>
    </row>
    <row r="137" spans="1:16" ht="12.75">
      <c r="A137" t="s">
        <v>49</v>
      </c>
      <c s="34" t="s">
        <v>147</v>
      </c>
      <c s="34" t="s">
        <v>4185</v>
      </c>
      <c s="35" t="s">
        <v>47</v>
      </c>
      <c s="6" t="s">
        <v>4186</v>
      </c>
      <c s="36" t="s">
        <v>1848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4130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56</v>
      </c>
      <c r="E139" s="40" t="s">
        <v>4187</v>
      </c>
    </row>
    <row r="140" spans="1:5" ht="25.5">
      <c r="A140" t="s">
        <v>58</v>
      </c>
      <c r="E140" s="39" t="s">
        <v>4188</v>
      </c>
    </row>
    <row r="141" spans="1:16" ht="12.75">
      <c r="A141" t="s">
        <v>49</v>
      </c>
      <c s="34" t="s">
        <v>150</v>
      </c>
      <c s="34" t="s">
        <v>4189</v>
      </c>
      <c s="35" t="s">
        <v>47</v>
      </c>
      <c s="6" t="s">
        <v>4190</v>
      </c>
      <c s="36" t="s">
        <v>1848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4130</v>
      </c>
      <c>
        <f>(M141*21)/100</f>
      </c>
      <c t="s">
        <v>27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56</v>
      </c>
      <c r="E143" s="40" t="s">
        <v>4187</v>
      </c>
    </row>
    <row r="144" spans="1:5" ht="25.5">
      <c r="A144" t="s">
        <v>58</v>
      </c>
      <c r="E144" s="39" t="s">
        <v>4191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COUNTIFS(L8:L420,"=0",A8:A420,"P")+COUNTIFS(L8:L420,"",A8:A420,"P")+SUM(Q8:Q420)</f>
      </c>
    </row>
    <row r="8" spans="1:13" ht="12.75">
      <c r="A8" t="s">
        <v>44</v>
      </c>
      <c r="C8" s="28" t="s">
        <v>369</v>
      </c>
      <c r="E8" s="30" t="s">
        <v>368</v>
      </c>
      <c r="J8" s="29">
        <f>0+J9+J126+J403</f>
      </c>
      <c s="29">
        <f>0+K9+K126+K403</f>
      </c>
      <c s="29">
        <f>0+L9+L126+L403</f>
      </c>
      <c s="29">
        <f>0+M9+M126+M403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0+L10+L14+L18+L22+L26+L30+L34+L38+L42+L46+L50+L54+L58+L62+L66+L70+L74+L78+L82+L86+L90+L94+L98+L102+L106+L110+L114+L118+L122</f>
      </c>
      <c s="32">
        <f>0+M10+M14+M18+M22+M26+M30+M34+M38+M42+M46+M50+M54+M58+M62+M66+M70+M74+M78+M82+M86+M90+M94+M98+M102+M106+M110+M114+M118+M122</f>
      </c>
    </row>
    <row r="10" spans="1:16" ht="12.75">
      <c r="A10" t="s">
        <v>49</v>
      </c>
      <c s="34" t="s">
        <v>47</v>
      </c>
      <c s="34" t="s">
        <v>371</v>
      </c>
      <c s="35" t="s">
        <v>5</v>
      </c>
      <c s="6" t="s">
        <v>372</v>
      </c>
      <c s="36" t="s">
        <v>205</v>
      </c>
      <c s="37">
        <v>1.335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375</v>
      </c>
      <c s="35" t="s">
        <v>5</v>
      </c>
      <c s="6" t="s">
        <v>376</v>
      </c>
      <c s="36" t="s">
        <v>83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378</v>
      </c>
      <c s="35" t="s">
        <v>5</v>
      </c>
      <c s="6" t="s">
        <v>379</v>
      </c>
      <c s="36" t="s">
        <v>83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380</v>
      </c>
      <c s="35" t="s">
        <v>5</v>
      </c>
      <c s="6" t="s">
        <v>381</v>
      </c>
      <c s="36" t="s">
        <v>83</v>
      </c>
      <c s="37">
        <v>256.725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382</v>
      </c>
      <c s="35" t="s">
        <v>5</v>
      </c>
      <c s="6" t="s">
        <v>383</v>
      </c>
      <c s="36" t="s">
        <v>83</v>
      </c>
      <c s="37">
        <v>25.673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235.053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38.25">
      <c r="A34" t="s">
        <v>49</v>
      </c>
      <c s="34" t="s">
        <v>73</v>
      </c>
      <c s="34" t="s">
        <v>384</v>
      </c>
      <c s="35" t="s">
        <v>5</v>
      </c>
      <c s="6" t="s">
        <v>385</v>
      </c>
      <c s="36" t="s">
        <v>83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409.5">
      <c r="A37" t="s">
        <v>58</v>
      </c>
      <c r="E37" s="39" t="s">
        <v>386</v>
      </c>
    </row>
    <row r="38" spans="1:16" ht="12.75">
      <c r="A38" t="s">
        <v>49</v>
      </c>
      <c s="34" t="s">
        <v>76</v>
      </c>
      <c s="34" t="s">
        <v>91</v>
      </c>
      <c s="35" t="s">
        <v>5</v>
      </c>
      <c s="6" t="s">
        <v>92</v>
      </c>
      <c s="36" t="s">
        <v>93</v>
      </c>
      <c s="37">
        <v>45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12.75">
      <c r="A42" t="s">
        <v>49</v>
      </c>
      <c s="34" t="s">
        <v>80</v>
      </c>
      <c s="34" t="s">
        <v>102</v>
      </c>
      <c s="35" t="s">
        <v>5</v>
      </c>
      <c s="6" t="s">
        <v>103</v>
      </c>
      <c s="36" t="s">
        <v>93</v>
      </c>
      <c s="37">
        <v>815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108</v>
      </c>
      <c s="35" t="s">
        <v>5</v>
      </c>
      <c s="6" t="s">
        <v>109</v>
      </c>
      <c s="36" t="s">
        <v>93</v>
      </c>
      <c s="37">
        <v>45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387</v>
      </c>
      <c s="35" t="s">
        <v>5</v>
      </c>
      <c s="6" t="s">
        <v>388</v>
      </c>
      <c s="36" t="s">
        <v>93</v>
      </c>
      <c s="37">
        <v>50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120</v>
      </c>
      <c s="35" t="s">
        <v>5</v>
      </c>
      <c s="6" t="s">
        <v>121</v>
      </c>
      <c s="36" t="s">
        <v>93</v>
      </c>
      <c s="37">
        <v>50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389</v>
      </c>
      <c s="35" t="s">
        <v>5</v>
      </c>
      <c s="6" t="s">
        <v>390</v>
      </c>
      <c s="36" t="s">
        <v>93</v>
      </c>
      <c s="37">
        <v>815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391</v>
      </c>
      <c s="35" t="s">
        <v>5</v>
      </c>
      <c s="6" t="s">
        <v>392</v>
      </c>
      <c s="36" t="s">
        <v>93</v>
      </c>
      <c s="37">
        <v>150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393</v>
      </c>
      <c s="35" t="s">
        <v>5</v>
      </c>
      <c s="6" t="s">
        <v>394</v>
      </c>
      <c s="36" t="s">
        <v>93</v>
      </c>
      <c s="37">
        <v>100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395</v>
      </c>
      <c s="35" t="s">
        <v>5</v>
      </c>
      <c s="6" t="s">
        <v>396</v>
      </c>
      <c s="36" t="s">
        <v>93</v>
      </c>
      <c s="37">
        <v>150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397</v>
      </c>
      <c s="35" t="s">
        <v>5</v>
      </c>
      <c s="6" t="s">
        <v>398</v>
      </c>
      <c s="36" t="s">
        <v>100</v>
      </c>
      <c s="37">
        <v>250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399</v>
      </c>
      <c s="35" t="s">
        <v>5</v>
      </c>
      <c s="6" t="s">
        <v>400</v>
      </c>
      <c s="36" t="s">
        <v>93</v>
      </c>
      <c s="37">
        <v>30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25.5">
      <c r="A82" t="s">
        <v>49</v>
      </c>
      <c s="34" t="s">
        <v>113</v>
      </c>
      <c s="34" t="s">
        <v>401</v>
      </c>
      <c s="35" t="s">
        <v>5</v>
      </c>
      <c s="6" t="s">
        <v>402</v>
      </c>
      <c s="36" t="s">
        <v>100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403</v>
      </c>
      <c s="35" t="s">
        <v>5</v>
      </c>
      <c s="6" t="s">
        <v>404</v>
      </c>
      <c s="36" t="s">
        <v>83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377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12.75">
      <c r="A90" t="s">
        <v>49</v>
      </c>
      <c s="34" t="s">
        <v>119</v>
      </c>
      <c s="34" t="s">
        <v>405</v>
      </c>
      <c s="35" t="s">
        <v>5</v>
      </c>
      <c s="6" t="s">
        <v>406</v>
      </c>
      <c s="36" t="s">
        <v>100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25.5">
      <c r="A94" t="s">
        <v>49</v>
      </c>
      <c s="34" t="s">
        <v>122</v>
      </c>
      <c s="34" t="s">
        <v>407</v>
      </c>
      <c s="35" t="s">
        <v>5</v>
      </c>
      <c s="6" t="s">
        <v>408</v>
      </c>
      <c s="36" t="s">
        <v>100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409</v>
      </c>
      <c s="35" t="s">
        <v>5</v>
      </c>
      <c s="6" t="s">
        <v>410</v>
      </c>
      <c s="36" t="s">
        <v>100</v>
      </c>
      <c s="37">
        <v>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12.75">
      <c r="A102" t="s">
        <v>49</v>
      </c>
      <c s="34" t="s">
        <v>128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25.5">
      <c r="A106" t="s">
        <v>49</v>
      </c>
      <c s="34" t="s">
        <v>131</v>
      </c>
      <c s="34" t="s">
        <v>411</v>
      </c>
      <c s="35" t="s">
        <v>5</v>
      </c>
      <c s="6" t="s">
        <v>412</v>
      </c>
      <c s="36" t="s">
        <v>100</v>
      </c>
      <c s="37">
        <v>10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413</v>
      </c>
      <c s="35" t="s">
        <v>5</v>
      </c>
      <c s="6" t="s">
        <v>414</v>
      </c>
      <c s="36" t="s">
        <v>100</v>
      </c>
      <c s="37">
        <v>20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98</v>
      </c>
      <c s="35" t="s">
        <v>5</v>
      </c>
      <c s="6" t="s">
        <v>99</v>
      </c>
      <c s="36" t="s">
        <v>100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12.75">
      <c r="A118" t="s">
        <v>49</v>
      </c>
      <c s="34" t="s">
        <v>141</v>
      </c>
      <c s="34" t="s">
        <v>415</v>
      </c>
      <c s="35" t="s">
        <v>5</v>
      </c>
      <c s="6" t="s">
        <v>416</v>
      </c>
      <c s="36" t="s">
        <v>417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418</v>
      </c>
      <c s="35" t="s">
        <v>5</v>
      </c>
      <c s="6" t="s">
        <v>419</v>
      </c>
      <c s="36" t="s">
        <v>205</v>
      </c>
      <c s="37">
        <v>1.335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25.5">
      <c r="A125" t="s">
        <v>58</v>
      </c>
      <c r="E125" s="39" t="s">
        <v>420</v>
      </c>
    </row>
    <row r="126" spans="1:13" ht="12.75">
      <c r="A126" t="s">
        <v>46</v>
      </c>
      <c r="C126" s="31" t="s">
        <v>27</v>
      </c>
      <c r="E126" s="33" t="s">
        <v>421</v>
      </c>
      <c r="J126" s="32">
        <f>0</f>
      </c>
      <c s="32">
        <f>0</f>
      </c>
      <c s="32">
        <f>0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</f>
      </c>
      <c s="32">
        <f>0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</f>
      </c>
    </row>
    <row r="127" spans="1:16" ht="12.75">
      <c r="A127" t="s">
        <v>49</v>
      </c>
      <c s="34" t="s">
        <v>147</v>
      </c>
      <c s="34" t="s">
        <v>422</v>
      </c>
      <c s="35" t="s">
        <v>5</v>
      </c>
      <c s="6" t="s">
        <v>423</v>
      </c>
      <c s="36" t="s">
        <v>424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25.5">
      <c r="A131" t="s">
        <v>49</v>
      </c>
      <c s="34" t="s">
        <v>150</v>
      </c>
      <c s="34" t="s">
        <v>425</v>
      </c>
      <c s="35" t="s">
        <v>5</v>
      </c>
      <c s="6" t="s">
        <v>426</v>
      </c>
      <c s="36" t="s">
        <v>424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25.5">
      <c r="A135" t="s">
        <v>49</v>
      </c>
      <c s="34" t="s">
        <v>153</v>
      </c>
      <c s="34" t="s">
        <v>427</v>
      </c>
      <c s="35" t="s">
        <v>5</v>
      </c>
      <c s="6" t="s">
        <v>428</v>
      </c>
      <c s="36" t="s">
        <v>93</v>
      </c>
      <c s="37">
        <v>200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429</v>
      </c>
      <c s="35" t="s">
        <v>5</v>
      </c>
      <c s="6" t="s">
        <v>430</v>
      </c>
      <c s="36" t="s">
        <v>134</v>
      </c>
      <c s="37">
        <v>0.5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431</v>
      </c>
      <c s="35" t="s">
        <v>5</v>
      </c>
      <c s="6" t="s">
        <v>432</v>
      </c>
      <c s="36" t="s">
        <v>93</v>
      </c>
      <c s="37">
        <v>50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76.5">
      <c r="A146" t="s">
        <v>58</v>
      </c>
      <c r="E146" s="39" t="s">
        <v>433</v>
      </c>
    </row>
    <row r="147" spans="1:16" ht="12.75">
      <c r="A147" t="s">
        <v>49</v>
      </c>
      <c s="34" t="s">
        <v>162</v>
      </c>
      <c s="34" t="s">
        <v>362</v>
      </c>
      <c s="35" t="s">
        <v>5</v>
      </c>
      <c s="6" t="s">
        <v>363</v>
      </c>
      <c s="36" t="s">
        <v>364</v>
      </c>
      <c s="37">
        <v>10.8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434</v>
      </c>
      <c s="35" t="s">
        <v>5</v>
      </c>
      <c s="6" t="s">
        <v>435</v>
      </c>
      <c s="36" t="s">
        <v>100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436</v>
      </c>
      <c s="35" t="s">
        <v>5</v>
      </c>
      <c s="6" t="s">
        <v>437</v>
      </c>
      <c s="36" t="s">
        <v>93</v>
      </c>
      <c s="37">
        <v>1800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438</v>
      </c>
      <c s="35" t="s">
        <v>5</v>
      </c>
      <c s="6" t="s">
        <v>439</v>
      </c>
      <c s="36" t="s">
        <v>440</v>
      </c>
      <c s="37">
        <v>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441</v>
      </c>
      <c s="35" t="s">
        <v>5</v>
      </c>
      <c s="6" t="s">
        <v>442</v>
      </c>
      <c s="36" t="s">
        <v>93</v>
      </c>
      <c s="37">
        <v>1740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177</v>
      </c>
      <c s="34" t="s">
        <v>443</v>
      </c>
      <c s="35" t="s">
        <v>5</v>
      </c>
      <c s="6" t="s">
        <v>444</v>
      </c>
      <c s="36" t="s">
        <v>100</v>
      </c>
      <c s="37">
        <v>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445</v>
      </c>
      <c s="35" t="s">
        <v>5</v>
      </c>
      <c s="6" t="s">
        <v>446</v>
      </c>
      <c s="36" t="s">
        <v>100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447</v>
      </c>
      <c s="35" t="s">
        <v>5</v>
      </c>
      <c s="6" t="s">
        <v>448</v>
      </c>
      <c s="36" t="s">
        <v>100</v>
      </c>
      <c s="37">
        <v>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449</v>
      </c>
      <c s="35" t="s">
        <v>5</v>
      </c>
      <c s="6" t="s">
        <v>450</v>
      </c>
      <c s="36" t="s">
        <v>100</v>
      </c>
      <c s="37">
        <v>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451</v>
      </c>
      <c s="35" t="s">
        <v>5</v>
      </c>
      <c s="6" t="s">
        <v>452</v>
      </c>
      <c s="36" t="s">
        <v>100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193</v>
      </c>
      <c s="34" t="s">
        <v>453</v>
      </c>
      <c s="35" t="s">
        <v>5</v>
      </c>
      <c s="6" t="s">
        <v>454</v>
      </c>
      <c s="36" t="s">
        <v>100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455</v>
      </c>
      <c s="35" t="s">
        <v>5</v>
      </c>
      <c s="6" t="s">
        <v>456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199</v>
      </c>
      <c s="34" t="s">
        <v>457</v>
      </c>
      <c s="35" t="s">
        <v>5</v>
      </c>
      <c s="6" t="s">
        <v>458</v>
      </c>
      <c s="36" t="s">
        <v>100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459</v>
      </c>
      <c s="35" t="s">
        <v>5</v>
      </c>
      <c s="6" t="s">
        <v>460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461</v>
      </c>
      <c s="35" t="s">
        <v>5</v>
      </c>
      <c s="6" t="s">
        <v>462</v>
      </c>
      <c s="36" t="s">
        <v>100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463</v>
      </c>
      <c s="35" t="s">
        <v>5</v>
      </c>
      <c s="6" t="s">
        <v>464</v>
      </c>
      <c s="36" t="s">
        <v>100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465</v>
      </c>
      <c s="35" t="s">
        <v>5</v>
      </c>
      <c s="6" t="s">
        <v>466</v>
      </c>
      <c s="36" t="s">
        <v>100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467</v>
      </c>
      <c s="35" t="s">
        <v>5</v>
      </c>
      <c s="6" t="s">
        <v>468</v>
      </c>
      <c s="36" t="s">
        <v>100</v>
      </c>
      <c s="37">
        <v>11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469</v>
      </c>
      <c s="35" t="s">
        <v>5</v>
      </c>
      <c s="6" t="s">
        <v>470</v>
      </c>
      <c s="36" t="s">
        <v>100</v>
      </c>
      <c s="37">
        <v>11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377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471</v>
      </c>
      <c s="35" t="s">
        <v>5</v>
      </c>
      <c s="6" t="s">
        <v>472</v>
      </c>
      <c s="36" t="s">
        <v>100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473</v>
      </c>
      <c s="35" t="s">
        <v>5</v>
      </c>
      <c s="6" t="s">
        <v>474</v>
      </c>
      <c s="36" t="s">
        <v>100</v>
      </c>
      <c s="37">
        <v>3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475</v>
      </c>
      <c s="35" t="s">
        <v>5</v>
      </c>
      <c s="6" t="s">
        <v>476</v>
      </c>
      <c s="36" t="s">
        <v>100</v>
      </c>
      <c s="37">
        <v>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477</v>
      </c>
      <c s="35" t="s">
        <v>5</v>
      </c>
      <c s="6" t="s">
        <v>478</v>
      </c>
      <c s="36" t="s">
        <v>100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479</v>
      </c>
      <c s="35" t="s">
        <v>5</v>
      </c>
      <c s="6" t="s">
        <v>480</v>
      </c>
      <c s="36" t="s">
        <v>100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377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481</v>
      </c>
      <c s="35" t="s">
        <v>5</v>
      </c>
      <c s="6" t="s">
        <v>482</v>
      </c>
      <c s="36" t="s">
        <v>100</v>
      </c>
      <c s="37">
        <v>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483</v>
      </c>
      <c s="35" t="s">
        <v>5</v>
      </c>
      <c s="6" t="s">
        <v>484</v>
      </c>
      <c s="36" t="s">
        <v>100</v>
      </c>
      <c s="37">
        <v>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25.5">
      <c r="A251" t="s">
        <v>49</v>
      </c>
      <c s="34" t="s">
        <v>242</v>
      </c>
      <c s="34" t="s">
        <v>485</v>
      </c>
      <c s="35" t="s">
        <v>5</v>
      </c>
      <c s="6" t="s">
        <v>486</v>
      </c>
      <c s="36" t="s">
        <v>100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373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25.5">
      <c r="A254" t="s">
        <v>58</v>
      </c>
      <c r="E254" s="39" t="s">
        <v>487</v>
      </c>
    </row>
    <row r="255" spans="1:16" ht="12.75">
      <c r="A255" t="s">
        <v>49</v>
      </c>
      <c s="34" t="s">
        <v>245</v>
      </c>
      <c s="34" t="s">
        <v>488</v>
      </c>
      <c s="35" t="s">
        <v>5</v>
      </c>
      <c s="6" t="s">
        <v>489</v>
      </c>
      <c s="36" t="s">
        <v>100</v>
      </c>
      <c s="37">
        <v>6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490</v>
      </c>
      <c s="35" t="s">
        <v>5</v>
      </c>
      <c s="6" t="s">
        <v>491</v>
      </c>
      <c s="36" t="s">
        <v>100</v>
      </c>
      <c s="37">
        <v>3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373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25.5">
      <c r="A263" t="s">
        <v>49</v>
      </c>
      <c s="34" t="s">
        <v>251</v>
      </c>
      <c s="34" t="s">
        <v>492</v>
      </c>
      <c s="35" t="s">
        <v>5</v>
      </c>
      <c s="6" t="s">
        <v>493</v>
      </c>
      <c s="36" t="s">
        <v>100</v>
      </c>
      <c s="37">
        <v>10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254</v>
      </c>
      <c s="34" t="s">
        <v>494</v>
      </c>
      <c s="35" t="s">
        <v>5</v>
      </c>
      <c s="6" t="s">
        <v>495</v>
      </c>
      <c s="36" t="s">
        <v>93</v>
      </c>
      <c s="37">
        <v>2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496</v>
      </c>
      <c s="35" t="s">
        <v>5</v>
      </c>
      <c s="6" t="s">
        <v>497</v>
      </c>
      <c s="36" t="s">
        <v>93</v>
      </c>
      <c s="37">
        <v>2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498</v>
      </c>
      <c s="35" t="s">
        <v>5</v>
      </c>
      <c s="6" t="s">
        <v>499</v>
      </c>
      <c s="36" t="s">
        <v>100</v>
      </c>
      <c s="37">
        <v>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500</v>
      </c>
      <c s="35" t="s">
        <v>5</v>
      </c>
      <c s="6" t="s">
        <v>501</v>
      </c>
      <c s="36" t="s">
        <v>100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12.75">
      <c r="A283" t="s">
        <v>49</v>
      </c>
      <c s="34" t="s">
        <v>266</v>
      </c>
      <c s="34" t="s">
        <v>502</v>
      </c>
      <c s="35" t="s">
        <v>5</v>
      </c>
      <c s="6" t="s">
        <v>503</v>
      </c>
      <c s="36" t="s">
        <v>100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377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269</v>
      </c>
      <c s="34" t="s">
        <v>504</v>
      </c>
      <c s="35" t="s">
        <v>5</v>
      </c>
      <c s="6" t="s">
        <v>505</v>
      </c>
      <c s="36" t="s">
        <v>100</v>
      </c>
      <c s="37">
        <v>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377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272</v>
      </c>
      <c s="34" t="s">
        <v>506</v>
      </c>
      <c s="35" t="s">
        <v>5</v>
      </c>
      <c s="6" t="s">
        <v>507</v>
      </c>
      <c s="36" t="s">
        <v>100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12.75">
      <c r="A295" t="s">
        <v>49</v>
      </c>
      <c s="34" t="s">
        <v>275</v>
      </c>
      <c s="34" t="s">
        <v>508</v>
      </c>
      <c s="35" t="s">
        <v>5</v>
      </c>
      <c s="6" t="s">
        <v>509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278</v>
      </c>
      <c s="34" t="s">
        <v>510</v>
      </c>
      <c s="35" t="s">
        <v>5</v>
      </c>
      <c s="6" t="s">
        <v>511</v>
      </c>
      <c s="36" t="s">
        <v>100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281</v>
      </c>
      <c s="34" t="s">
        <v>512</v>
      </c>
      <c s="35" t="s">
        <v>5</v>
      </c>
      <c s="6" t="s">
        <v>513</v>
      </c>
      <c s="36" t="s">
        <v>100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284</v>
      </c>
      <c s="34" t="s">
        <v>514</v>
      </c>
      <c s="35" t="s">
        <v>5</v>
      </c>
      <c s="6" t="s">
        <v>515</v>
      </c>
      <c s="36" t="s">
        <v>100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377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59</v>
      </c>
    </row>
    <row r="311" spans="1:16" ht="12.75">
      <c r="A311" t="s">
        <v>49</v>
      </c>
      <c s="34" t="s">
        <v>287</v>
      </c>
      <c s="34" t="s">
        <v>516</v>
      </c>
      <c s="35" t="s">
        <v>5</v>
      </c>
      <c s="6" t="s">
        <v>517</v>
      </c>
      <c s="36" t="s">
        <v>93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290</v>
      </c>
      <c s="34" t="s">
        <v>518</v>
      </c>
      <c s="35" t="s">
        <v>5</v>
      </c>
      <c s="6" t="s">
        <v>519</v>
      </c>
      <c s="36" t="s">
        <v>93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377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293</v>
      </c>
      <c s="34" t="s">
        <v>520</v>
      </c>
      <c s="35" t="s">
        <v>5</v>
      </c>
      <c s="6" t="s">
        <v>521</v>
      </c>
      <c s="36" t="s">
        <v>100</v>
      </c>
      <c s="37">
        <v>6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377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2.75">
      <c r="A322" t="s">
        <v>58</v>
      </c>
      <c r="E322" s="39" t="s">
        <v>59</v>
      </c>
    </row>
    <row r="323" spans="1:16" ht="12.75">
      <c r="A323" t="s">
        <v>49</v>
      </c>
      <c s="34" t="s">
        <v>296</v>
      </c>
      <c s="34" t="s">
        <v>522</v>
      </c>
      <c s="35" t="s">
        <v>5</v>
      </c>
      <c s="6" t="s">
        <v>523</v>
      </c>
      <c s="36" t="s">
        <v>524</v>
      </c>
      <c s="37">
        <v>18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377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2.75">
      <c r="A326" t="s">
        <v>58</v>
      </c>
      <c r="E326" s="39" t="s">
        <v>59</v>
      </c>
    </row>
    <row r="327" spans="1:16" ht="12.75">
      <c r="A327" t="s">
        <v>49</v>
      </c>
      <c s="34" t="s">
        <v>299</v>
      </c>
      <c s="34" t="s">
        <v>525</v>
      </c>
      <c s="35" t="s">
        <v>5</v>
      </c>
      <c s="6" t="s">
        <v>526</v>
      </c>
      <c s="36" t="s">
        <v>100</v>
      </c>
      <c s="37">
        <v>36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377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302</v>
      </c>
      <c s="34" t="s">
        <v>527</v>
      </c>
      <c s="35" t="s">
        <v>5</v>
      </c>
      <c s="6" t="s">
        <v>528</v>
      </c>
      <c s="36" t="s">
        <v>100</v>
      </c>
      <c s="37">
        <v>36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377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12.75">
      <c r="A335" t="s">
        <v>49</v>
      </c>
      <c s="34" t="s">
        <v>305</v>
      </c>
      <c s="34" t="s">
        <v>529</v>
      </c>
      <c s="35" t="s">
        <v>5</v>
      </c>
      <c s="6" t="s">
        <v>530</v>
      </c>
      <c s="36" t="s">
        <v>100</v>
      </c>
      <c s="37">
        <v>18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377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308</v>
      </c>
      <c s="34" t="s">
        <v>531</v>
      </c>
      <c s="35" t="s">
        <v>5</v>
      </c>
      <c s="6" t="s">
        <v>532</v>
      </c>
      <c s="36" t="s">
        <v>100</v>
      </c>
      <c s="37">
        <v>18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377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311</v>
      </c>
      <c s="34" t="s">
        <v>533</v>
      </c>
      <c s="35" t="s">
        <v>5</v>
      </c>
      <c s="6" t="s">
        <v>534</v>
      </c>
      <c s="36" t="s">
        <v>100</v>
      </c>
      <c s="37">
        <v>8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373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02">
      <c r="A346" t="s">
        <v>58</v>
      </c>
      <c r="E346" s="39" t="s">
        <v>535</v>
      </c>
    </row>
    <row r="347" spans="1:16" ht="12.75">
      <c r="A347" t="s">
        <v>49</v>
      </c>
      <c s="34" t="s">
        <v>314</v>
      </c>
      <c s="34" t="s">
        <v>536</v>
      </c>
      <c s="35" t="s">
        <v>5</v>
      </c>
      <c s="6" t="s">
        <v>537</v>
      </c>
      <c s="36" t="s">
        <v>100</v>
      </c>
      <c s="37">
        <v>3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373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02">
      <c r="A350" t="s">
        <v>58</v>
      </c>
      <c r="E350" s="39" t="s">
        <v>538</v>
      </c>
    </row>
    <row r="351" spans="1:16" ht="12.75">
      <c r="A351" t="s">
        <v>49</v>
      </c>
      <c s="34" t="s">
        <v>317</v>
      </c>
      <c s="34" t="s">
        <v>539</v>
      </c>
      <c s="35" t="s">
        <v>5</v>
      </c>
      <c s="6" t="s">
        <v>540</v>
      </c>
      <c s="36" t="s">
        <v>134</v>
      </c>
      <c s="37">
        <v>0.8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377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320</v>
      </c>
      <c s="34" t="s">
        <v>541</v>
      </c>
      <c s="35" t="s">
        <v>5</v>
      </c>
      <c s="6" t="s">
        <v>542</v>
      </c>
      <c s="36" t="s">
        <v>134</v>
      </c>
      <c s="37">
        <v>0.8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377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323</v>
      </c>
      <c s="34" t="s">
        <v>543</v>
      </c>
      <c s="35" t="s">
        <v>5</v>
      </c>
      <c s="6" t="s">
        <v>544</v>
      </c>
      <c s="36" t="s">
        <v>93</v>
      </c>
      <c s="37">
        <v>545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377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59</v>
      </c>
    </row>
    <row r="363" spans="1:16" ht="12.75">
      <c r="A363" t="s">
        <v>49</v>
      </c>
      <c s="34" t="s">
        <v>326</v>
      </c>
      <c s="34" t="s">
        <v>545</v>
      </c>
      <c s="35" t="s">
        <v>5</v>
      </c>
      <c s="6" t="s">
        <v>546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377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59</v>
      </c>
    </row>
    <row r="367" spans="1:16" ht="12.75">
      <c r="A367" t="s">
        <v>49</v>
      </c>
      <c s="34" t="s">
        <v>330</v>
      </c>
      <c s="34" t="s">
        <v>547</v>
      </c>
      <c s="35" t="s">
        <v>5</v>
      </c>
      <c s="6" t="s">
        <v>548</v>
      </c>
      <c s="36" t="s">
        <v>100</v>
      </c>
      <c s="37">
        <v>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377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59</v>
      </c>
    </row>
    <row r="371" spans="1:16" ht="12.75">
      <c r="A371" t="s">
        <v>49</v>
      </c>
      <c s="34" t="s">
        <v>333</v>
      </c>
      <c s="34" t="s">
        <v>549</v>
      </c>
      <c s="35" t="s">
        <v>5</v>
      </c>
      <c s="6" t="s">
        <v>550</v>
      </c>
      <c s="36" t="s">
        <v>100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377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59</v>
      </c>
    </row>
    <row r="375" spans="1:16" ht="12.75">
      <c r="A375" t="s">
        <v>49</v>
      </c>
      <c s="34" t="s">
        <v>336</v>
      </c>
      <c s="34" t="s">
        <v>551</v>
      </c>
      <c s="35" t="s">
        <v>5</v>
      </c>
      <c s="6" t="s">
        <v>552</v>
      </c>
      <c s="36" t="s">
        <v>100</v>
      </c>
      <c s="37">
        <v>2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377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59</v>
      </c>
    </row>
    <row r="379" spans="1:16" ht="12.75">
      <c r="A379" t="s">
        <v>49</v>
      </c>
      <c s="34" t="s">
        <v>339</v>
      </c>
      <c s="34" t="s">
        <v>553</v>
      </c>
      <c s="35" t="s">
        <v>5</v>
      </c>
      <c s="6" t="s">
        <v>554</v>
      </c>
      <c s="36" t="s">
        <v>100</v>
      </c>
      <c s="37">
        <v>2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377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59</v>
      </c>
    </row>
    <row r="383" spans="1:16" ht="12.75">
      <c r="A383" t="s">
        <v>49</v>
      </c>
      <c s="34" t="s">
        <v>342</v>
      </c>
      <c s="34" t="s">
        <v>555</v>
      </c>
      <c s="35" t="s">
        <v>5</v>
      </c>
      <c s="6" t="s">
        <v>556</v>
      </c>
      <c s="36" t="s">
        <v>100</v>
      </c>
      <c s="37">
        <v>12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377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59</v>
      </c>
    </row>
    <row r="387" spans="1:16" ht="12.75">
      <c r="A387" t="s">
        <v>49</v>
      </c>
      <c s="34" t="s">
        <v>345</v>
      </c>
      <c s="34" t="s">
        <v>557</v>
      </c>
      <c s="35" t="s">
        <v>5</v>
      </c>
      <c s="6" t="s">
        <v>558</v>
      </c>
      <c s="36" t="s">
        <v>100</v>
      </c>
      <c s="37">
        <v>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377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59</v>
      </c>
    </row>
    <row r="391" spans="1:16" ht="12.75">
      <c r="A391" t="s">
        <v>49</v>
      </c>
      <c s="34" t="s">
        <v>348</v>
      </c>
      <c s="34" t="s">
        <v>559</v>
      </c>
      <c s="35" t="s">
        <v>5</v>
      </c>
      <c s="6" t="s">
        <v>560</v>
      </c>
      <c s="36" t="s">
        <v>100</v>
      </c>
      <c s="37">
        <v>2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377</v>
      </c>
      <c>
        <f>(M391*21)/100</f>
      </c>
      <c t="s">
        <v>27</v>
      </c>
    </row>
    <row r="392" spans="1:5" ht="12.75">
      <c r="A392" s="35" t="s">
        <v>54</v>
      </c>
      <c r="E392" s="39" t="s">
        <v>5</v>
      </c>
    </row>
    <row r="393" spans="1:5" ht="12.75">
      <c r="A393" s="35" t="s">
        <v>56</v>
      </c>
      <c r="E393" s="40" t="s">
        <v>57</v>
      </c>
    </row>
    <row r="394" spans="1:5" ht="12.75">
      <c r="A394" t="s">
        <v>58</v>
      </c>
      <c r="E394" s="39" t="s">
        <v>59</v>
      </c>
    </row>
    <row r="395" spans="1:16" ht="12.75">
      <c r="A395" t="s">
        <v>49</v>
      </c>
      <c s="34" t="s">
        <v>351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377</v>
      </c>
      <c>
        <f>(M395*21)/100</f>
      </c>
      <c t="s">
        <v>27</v>
      </c>
    </row>
    <row r="396" spans="1:5" ht="12.75">
      <c r="A396" s="35" t="s">
        <v>54</v>
      </c>
      <c r="E396" s="39" t="s">
        <v>5</v>
      </c>
    </row>
    <row r="397" spans="1:5" ht="12.75">
      <c r="A397" s="35" t="s">
        <v>56</v>
      </c>
      <c r="E397" s="40" t="s">
        <v>57</v>
      </c>
    </row>
    <row r="398" spans="1:5" ht="12.75">
      <c r="A398" t="s">
        <v>58</v>
      </c>
      <c r="E398" s="39" t="s">
        <v>59</v>
      </c>
    </row>
    <row r="399" spans="1:16" ht="12.75">
      <c r="A399" t="s">
        <v>49</v>
      </c>
      <c s="34" t="s">
        <v>354</v>
      </c>
      <c s="34" t="s">
        <v>561</v>
      </c>
      <c s="35" t="s">
        <v>5</v>
      </c>
      <c s="6" t="s">
        <v>562</v>
      </c>
      <c s="36" t="s">
        <v>93</v>
      </c>
      <c s="37">
        <v>1335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373</v>
      </c>
      <c>
        <f>(M399*21)/100</f>
      </c>
      <c t="s">
        <v>27</v>
      </c>
    </row>
    <row r="400" spans="1:5" ht="12.75">
      <c r="A400" s="35" t="s">
        <v>54</v>
      </c>
      <c r="E400" s="39" t="s">
        <v>5</v>
      </c>
    </row>
    <row r="401" spans="1:5" ht="12.75">
      <c r="A401" s="35" t="s">
        <v>56</v>
      </c>
      <c r="E401" s="40" t="s">
        <v>57</v>
      </c>
    </row>
    <row r="402" spans="1:5" ht="102">
      <c r="A402" t="s">
        <v>58</v>
      </c>
      <c r="E402" s="39" t="s">
        <v>563</v>
      </c>
    </row>
    <row r="403" spans="1:13" ht="12.75">
      <c r="A403" t="s">
        <v>46</v>
      </c>
      <c r="C403" s="31" t="s">
        <v>26</v>
      </c>
      <c r="E403" s="33" t="s">
        <v>564</v>
      </c>
      <c r="J403" s="32">
        <f>0</f>
      </c>
      <c s="32">
        <f>0</f>
      </c>
      <c s="32">
        <f>0+L404+L408+L412+L416+L420</f>
      </c>
      <c s="32">
        <f>0+M404+M408+M412+M416+M420</f>
      </c>
    </row>
    <row r="404" spans="1:16" ht="25.5">
      <c r="A404" t="s">
        <v>49</v>
      </c>
      <c s="34" t="s">
        <v>358</v>
      </c>
      <c s="34" t="s">
        <v>565</v>
      </c>
      <c s="35" t="s">
        <v>5</v>
      </c>
      <c s="6" t="s">
        <v>566</v>
      </c>
      <c s="36" t="s">
        <v>52</v>
      </c>
      <c s="37">
        <v>48.78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377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12.75">
      <c r="A406" s="35" t="s">
        <v>56</v>
      </c>
      <c r="E406" s="40" t="s">
        <v>57</v>
      </c>
    </row>
    <row r="407" spans="1:5" ht="12.75">
      <c r="A407" t="s">
        <v>58</v>
      </c>
      <c r="E407" s="39" t="s">
        <v>59</v>
      </c>
    </row>
    <row r="408" spans="1:16" ht="25.5">
      <c r="A408" t="s">
        <v>49</v>
      </c>
      <c s="34" t="s">
        <v>361</v>
      </c>
      <c s="34" t="s">
        <v>567</v>
      </c>
      <c s="35" t="s">
        <v>5</v>
      </c>
      <c s="6" t="s">
        <v>568</v>
      </c>
      <c s="36" t="s">
        <v>52</v>
      </c>
      <c s="37">
        <v>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377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12.75">
      <c r="A410" s="35" t="s">
        <v>56</v>
      </c>
      <c r="E410" s="40" t="s">
        <v>57</v>
      </c>
    </row>
    <row r="411" spans="1:5" ht="12.75">
      <c r="A411" t="s">
        <v>58</v>
      </c>
      <c r="E411" s="39" t="s">
        <v>59</v>
      </c>
    </row>
    <row r="412" spans="1:16" ht="25.5">
      <c r="A412" t="s">
        <v>49</v>
      </c>
      <c s="34" t="s">
        <v>569</v>
      </c>
      <c s="34" t="s">
        <v>60</v>
      </c>
      <c s="35" t="s">
        <v>5</v>
      </c>
      <c s="6" t="s">
        <v>570</v>
      </c>
      <c s="36" t="s">
        <v>52</v>
      </c>
      <c s="37">
        <v>0.5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377</v>
      </c>
      <c>
        <f>(M412*21)/100</f>
      </c>
      <c t="s">
        <v>27</v>
      </c>
    </row>
    <row r="413" spans="1:5" ht="12.75">
      <c r="A413" s="35" t="s">
        <v>54</v>
      </c>
      <c r="E413" s="39" t="s">
        <v>5</v>
      </c>
    </row>
    <row r="414" spans="1:5" ht="12.75">
      <c r="A414" s="35" t="s">
        <v>56</v>
      </c>
      <c r="E414" s="40" t="s">
        <v>57</v>
      </c>
    </row>
    <row r="415" spans="1:5" ht="12.75">
      <c r="A415" t="s">
        <v>58</v>
      </c>
      <c r="E415" s="39" t="s">
        <v>59</v>
      </c>
    </row>
    <row r="416" spans="1:16" ht="25.5">
      <c r="A416" t="s">
        <v>49</v>
      </c>
      <c s="34" t="s">
        <v>571</v>
      </c>
      <c s="34" t="s">
        <v>572</v>
      </c>
      <c s="35" t="s">
        <v>5</v>
      </c>
      <c s="6" t="s">
        <v>573</v>
      </c>
      <c s="36" t="s">
        <v>52</v>
      </c>
      <c s="37">
        <v>0.5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377</v>
      </c>
      <c>
        <f>(M416*21)/100</f>
      </c>
      <c t="s">
        <v>27</v>
      </c>
    </row>
    <row r="417" spans="1:5" ht="12.75">
      <c r="A417" s="35" t="s">
        <v>54</v>
      </c>
      <c r="E417" s="39" t="s">
        <v>5</v>
      </c>
    </row>
    <row r="418" spans="1:5" ht="12.75">
      <c r="A418" s="35" t="s">
        <v>56</v>
      </c>
      <c r="E418" s="40" t="s">
        <v>57</v>
      </c>
    </row>
    <row r="419" spans="1:5" ht="12.75">
      <c r="A419" t="s">
        <v>58</v>
      </c>
      <c r="E419" s="39" t="s">
        <v>59</v>
      </c>
    </row>
    <row r="420" spans="1:16" ht="25.5">
      <c r="A420" t="s">
        <v>49</v>
      </c>
      <c s="34" t="s">
        <v>574</v>
      </c>
      <c s="34" t="s">
        <v>575</v>
      </c>
      <c s="35" t="s">
        <v>5</v>
      </c>
      <c s="6" t="s">
        <v>576</v>
      </c>
      <c s="36" t="s">
        <v>52</v>
      </c>
      <c s="37">
        <v>1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377</v>
      </c>
      <c>
        <f>(M420*21)/100</f>
      </c>
      <c t="s">
        <v>27</v>
      </c>
    </row>
    <row r="421" spans="1:5" ht="12.75">
      <c r="A421" s="35" t="s">
        <v>54</v>
      </c>
      <c r="E421" s="39" t="s">
        <v>5</v>
      </c>
    </row>
    <row r="422" spans="1:5" ht="12.75">
      <c r="A422" s="35" t="s">
        <v>56</v>
      </c>
      <c r="E422" s="40" t="s">
        <v>57</v>
      </c>
    </row>
    <row r="423" spans="1:5" ht="12.75">
      <c r="A423" t="s">
        <v>58</v>
      </c>
      <c r="E42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3189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3189</v>
      </c>
      <c r="E4" s="26" t="s">
        <v>3190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COUNTIFS(L8:L176,"=0",A8:A176,"P")+COUNTIFS(L8:L176,"",A8:A176,"P")+SUM(Q8:Q176)</f>
      </c>
    </row>
    <row r="8" spans="1:13" ht="12.75">
      <c r="A8" t="s">
        <v>44</v>
      </c>
      <c r="C8" s="28" t="s">
        <v>4194</v>
      </c>
      <c r="E8" s="30" t="s">
        <v>4193</v>
      </c>
      <c r="J8" s="29">
        <f>0+J9+J98+J111+J128+J133+J146+J175</f>
      </c>
      <c s="29">
        <f>0+K9+K98+K111+K128+K133+K146+K175</f>
      </c>
      <c s="29">
        <f>0+L9+L98+L111+L128+L133+L146+L175</f>
      </c>
      <c s="29">
        <f>0+M9+M98+M111+M128+M133+M146+M175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25.5">
      <c r="A10" t="s">
        <v>49</v>
      </c>
      <c s="34" t="s">
        <v>47</v>
      </c>
      <c s="34" t="s">
        <v>4195</v>
      </c>
      <c s="35" t="s">
        <v>5</v>
      </c>
      <c s="6" t="s">
        <v>4196</v>
      </c>
      <c s="36" t="s">
        <v>83</v>
      </c>
      <c s="37">
        <v>34.673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2960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38.25">
      <c r="A12" s="35" t="s">
        <v>56</v>
      </c>
      <c r="E12" s="40" t="s">
        <v>4197</v>
      </c>
    </row>
    <row r="13" spans="1:5" ht="12.75">
      <c r="A13" t="s">
        <v>58</v>
      </c>
      <c r="E13" s="39" t="s">
        <v>1304</v>
      </c>
    </row>
    <row r="14" spans="1:16" ht="12.75">
      <c r="A14" t="s">
        <v>49</v>
      </c>
      <c s="34" t="s">
        <v>27</v>
      </c>
      <c s="34" t="s">
        <v>2962</v>
      </c>
      <c s="35" t="s">
        <v>5</v>
      </c>
      <c s="6" t="s">
        <v>4198</v>
      </c>
      <c s="36" t="s">
        <v>83</v>
      </c>
      <c s="37">
        <v>34.673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2960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4199</v>
      </c>
    </row>
    <row r="17" spans="1:5" ht="12.75">
      <c r="A17" t="s">
        <v>58</v>
      </c>
      <c r="E17" s="39" t="s">
        <v>1304</v>
      </c>
    </row>
    <row r="18" spans="1:16" ht="25.5">
      <c r="A18" t="s">
        <v>49</v>
      </c>
      <c s="34" t="s">
        <v>26</v>
      </c>
      <c s="34" t="s">
        <v>2965</v>
      </c>
      <c s="35" t="s">
        <v>5</v>
      </c>
      <c s="6" t="s">
        <v>4200</v>
      </c>
      <c s="36" t="s">
        <v>83</v>
      </c>
      <c s="37">
        <v>624.114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2960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4201</v>
      </c>
    </row>
    <row r="21" spans="1:5" ht="12.75">
      <c r="A21" t="s">
        <v>58</v>
      </c>
      <c r="E21" s="39" t="s">
        <v>1304</v>
      </c>
    </row>
    <row r="22" spans="1:16" ht="25.5">
      <c r="A22" t="s">
        <v>49</v>
      </c>
      <c s="34" t="s">
        <v>64</v>
      </c>
      <c s="34" t="s">
        <v>3157</v>
      </c>
      <c s="35" t="s">
        <v>5</v>
      </c>
      <c s="6" t="s">
        <v>4202</v>
      </c>
      <c s="36" t="s">
        <v>52</v>
      </c>
      <c s="37">
        <v>86.683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2960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4203</v>
      </c>
    </row>
    <row r="25" spans="1:5" ht="12.75">
      <c r="A25" t="s">
        <v>58</v>
      </c>
      <c r="E25" s="39" t="s">
        <v>1304</v>
      </c>
    </row>
    <row r="26" spans="1:16" ht="25.5">
      <c r="A26" t="s">
        <v>49</v>
      </c>
      <c s="34" t="s">
        <v>67</v>
      </c>
      <c s="34" t="s">
        <v>4204</v>
      </c>
      <c s="35" t="s">
        <v>5</v>
      </c>
      <c s="6" t="s">
        <v>4205</v>
      </c>
      <c s="36" t="s">
        <v>79</v>
      </c>
      <c s="37">
        <v>114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2960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4206</v>
      </c>
    </row>
    <row r="29" spans="1:5" ht="12.75">
      <c r="A29" t="s">
        <v>58</v>
      </c>
      <c r="E29" s="39" t="s">
        <v>1304</v>
      </c>
    </row>
    <row r="30" spans="1:16" ht="12.75">
      <c r="A30" t="s">
        <v>49</v>
      </c>
      <c s="34" t="s">
        <v>70</v>
      </c>
      <c s="34" t="s">
        <v>2979</v>
      </c>
      <c s="35" t="s">
        <v>5</v>
      </c>
      <c s="6" t="s">
        <v>4207</v>
      </c>
      <c s="36" t="s">
        <v>83</v>
      </c>
      <c s="37">
        <v>31.206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2960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25.5">
      <c r="A32" s="35" t="s">
        <v>56</v>
      </c>
      <c r="E32" s="40" t="s">
        <v>4208</v>
      </c>
    </row>
    <row r="33" spans="1:5" ht="12.75">
      <c r="A33" t="s">
        <v>58</v>
      </c>
      <c r="E33" s="39" t="s">
        <v>1304</v>
      </c>
    </row>
    <row r="34" spans="1:16" ht="12.75">
      <c r="A34" t="s">
        <v>49</v>
      </c>
      <c s="34" t="s">
        <v>73</v>
      </c>
      <c s="34" t="s">
        <v>4209</v>
      </c>
      <c s="35" t="s">
        <v>5</v>
      </c>
      <c s="6" t="s">
        <v>4210</v>
      </c>
      <c s="36" t="s">
        <v>79</v>
      </c>
      <c s="37">
        <v>114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2960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4211</v>
      </c>
    </row>
    <row r="37" spans="1:5" ht="12.75">
      <c r="A37" t="s">
        <v>58</v>
      </c>
      <c r="E37" s="39" t="s">
        <v>1304</v>
      </c>
    </row>
    <row r="38" spans="1:16" ht="12.75">
      <c r="A38" t="s">
        <v>49</v>
      </c>
      <c s="34" t="s">
        <v>76</v>
      </c>
      <c s="34" t="s">
        <v>4212</v>
      </c>
      <c s="35" t="s">
        <v>47</v>
      </c>
      <c s="6" t="s">
        <v>4213</v>
      </c>
      <c s="36" t="s">
        <v>83</v>
      </c>
      <c s="37">
        <v>42.606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2960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4214</v>
      </c>
    </row>
    <row r="41" spans="1:5" ht="12.75">
      <c r="A41" t="s">
        <v>58</v>
      </c>
      <c r="E41" s="39" t="s">
        <v>1304</v>
      </c>
    </row>
    <row r="42" spans="1:16" ht="25.5">
      <c r="A42" t="s">
        <v>49</v>
      </c>
      <c s="34" t="s">
        <v>80</v>
      </c>
      <c s="34" t="s">
        <v>4215</v>
      </c>
      <c s="35" t="s">
        <v>5</v>
      </c>
      <c s="6" t="s">
        <v>4216</v>
      </c>
      <c s="36" t="s">
        <v>83</v>
      </c>
      <c s="37">
        <v>596.484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2960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4217</v>
      </c>
    </row>
    <row r="45" spans="1:5" ht="12.75">
      <c r="A45" t="s">
        <v>58</v>
      </c>
      <c r="E45" s="39" t="s">
        <v>1304</v>
      </c>
    </row>
    <row r="46" spans="1:16" ht="12.75">
      <c r="A46" t="s">
        <v>49</v>
      </c>
      <c s="34" t="s">
        <v>84</v>
      </c>
      <c s="34" t="s">
        <v>4218</v>
      </c>
      <c s="35" t="s">
        <v>5</v>
      </c>
      <c s="6" t="s">
        <v>4219</v>
      </c>
      <c s="36" t="s">
        <v>83</v>
      </c>
      <c s="37">
        <v>31.206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2960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4220</v>
      </c>
    </row>
    <row r="49" spans="1:5" ht="12.75">
      <c r="A49" t="s">
        <v>58</v>
      </c>
      <c r="E49" s="39" t="s">
        <v>1304</v>
      </c>
    </row>
    <row r="50" spans="1:16" ht="12.75">
      <c r="A50" t="s">
        <v>49</v>
      </c>
      <c s="34" t="s">
        <v>87</v>
      </c>
      <c s="34" t="s">
        <v>4221</v>
      </c>
      <c s="35" t="s">
        <v>5</v>
      </c>
      <c s="6" t="s">
        <v>4222</v>
      </c>
      <c s="36" t="s">
        <v>52</v>
      </c>
      <c s="37">
        <v>62.412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2960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4223</v>
      </c>
    </row>
    <row r="53" spans="1:5" ht="12.75">
      <c r="A53" t="s">
        <v>58</v>
      </c>
      <c r="E53" s="39" t="s">
        <v>1304</v>
      </c>
    </row>
    <row r="54" spans="1:16" ht="12.75">
      <c r="A54" t="s">
        <v>49</v>
      </c>
      <c s="34" t="s">
        <v>90</v>
      </c>
      <c s="34" t="s">
        <v>4224</v>
      </c>
      <c s="35" t="s">
        <v>5</v>
      </c>
      <c s="6" t="s">
        <v>4225</v>
      </c>
      <c s="36" t="s">
        <v>83</v>
      </c>
      <c s="37">
        <v>11.4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2960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4226</v>
      </c>
    </row>
    <row r="57" spans="1:5" ht="12.75">
      <c r="A57" t="s">
        <v>58</v>
      </c>
      <c r="E57" s="39" t="s">
        <v>1304</v>
      </c>
    </row>
    <row r="58" spans="1:16" ht="12.75">
      <c r="A58" t="s">
        <v>49</v>
      </c>
      <c s="34" t="s">
        <v>94</v>
      </c>
      <c s="34" t="s">
        <v>4227</v>
      </c>
      <c s="35" t="s">
        <v>5</v>
      </c>
      <c s="6" t="s">
        <v>4228</v>
      </c>
      <c s="36" t="s">
        <v>52</v>
      </c>
      <c s="37">
        <v>22.8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2960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4229</v>
      </c>
    </row>
    <row r="61" spans="1:5" ht="12.75">
      <c r="A61" t="s">
        <v>58</v>
      </c>
      <c r="E61" s="39" t="s">
        <v>1304</v>
      </c>
    </row>
    <row r="62" spans="1:16" ht="12.75">
      <c r="A62" t="s">
        <v>49</v>
      </c>
      <c s="34" t="s">
        <v>97</v>
      </c>
      <c s="34" t="s">
        <v>4230</v>
      </c>
      <c s="35" t="s">
        <v>5</v>
      </c>
      <c s="6" t="s">
        <v>4231</v>
      </c>
      <c s="36" t="s">
        <v>79</v>
      </c>
      <c s="37">
        <v>114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2960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4232</v>
      </c>
    </row>
    <row r="65" spans="1:5" ht="12.75">
      <c r="A65" t="s">
        <v>58</v>
      </c>
      <c r="E65" s="39" t="s">
        <v>1304</v>
      </c>
    </row>
    <row r="66" spans="1:16" ht="12.75">
      <c r="A66" t="s">
        <v>49</v>
      </c>
      <c s="34" t="s">
        <v>101</v>
      </c>
      <c s="34" t="s">
        <v>4233</v>
      </c>
      <c s="35" t="s">
        <v>5</v>
      </c>
      <c s="6" t="s">
        <v>4234</v>
      </c>
      <c s="36" t="s">
        <v>1994</v>
      </c>
      <c s="37">
        <v>4.56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2960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4235</v>
      </c>
    </row>
    <row r="69" spans="1:5" ht="12.75">
      <c r="A69" t="s">
        <v>58</v>
      </c>
      <c r="E69" s="39" t="s">
        <v>1304</v>
      </c>
    </row>
    <row r="70" spans="1:16" ht="12.75">
      <c r="A70" t="s">
        <v>49</v>
      </c>
      <c s="34" t="s">
        <v>104</v>
      </c>
      <c s="34" t="s">
        <v>4236</v>
      </c>
      <c s="35" t="s">
        <v>5</v>
      </c>
      <c s="6" t="s">
        <v>4237</v>
      </c>
      <c s="36" t="s">
        <v>83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2960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4238</v>
      </c>
    </row>
    <row r="73" spans="1:5" ht="12.75">
      <c r="A73" t="s">
        <v>58</v>
      </c>
      <c r="E73" s="39" t="s">
        <v>1304</v>
      </c>
    </row>
    <row r="74" spans="1:16" ht="12.75">
      <c r="A74" t="s">
        <v>49</v>
      </c>
      <c s="34" t="s">
        <v>107</v>
      </c>
      <c s="34" t="s">
        <v>4239</v>
      </c>
      <c s="35" t="s">
        <v>5</v>
      </c>
      <c s="6" t="s">
        <v>4240</v>
      </c>
      <c s="36" t="s">
        <v>93</v>
      </c>
      <c s="37">
        <v>23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2960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1304</v>
      </c>
    </row>
    <row r="78" spans="1:16" ht="25.5">
      <c r="A78" t="s">
        <v>49</v>
      </c>
      <c s="34" t="s">
        <v>110</v>
      </c>
      <c s="34" t="s">
        <v>4241</v>
      </c>
      <c s="35" t="s">
        <v>5</v>
      </c>
      <c s="6" t="s">
        <v>4242</v>
      </c>
      <c s="36" t="s">
        <v>83</v>
      </c>
      <c s="37">
        <v>4.48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2960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4243</v>
      </c>
    </row>
    <row r="81" spans="1:5" ht="12.75">
      <c r="A81" t="s">
        <v>58</v>
      </c>
      <c r="E81" s="39" t="s">
        <v>1304</v>
      </c>
    </row>
    <row r="82" spans="1:16" ht="12.75">
      <c r="A82" t="s">
        <v>49</v>
      </c>
      <c s="34" t="s">
        <v>113</v>
      </c>
      <c s="34" t="s">
        <v>4244</v>
      </c>
      <c s="35" t="s">
        <v>5</v>
      </c>
      <c s="6" t="s">
        <v>4245</v>
      </c>
      <c s="36" t="s">
        <v>83</v>
      </c>
      <c s="37">
        <v>1.344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2960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4246</v>
      </c>
    </row>
    <row r="85" spans="1:5" ht="12.75">
      <c r="A85" t="s">
        <v>58</v>
      </c>
      <c r="E85" s="39" t="s">
        <v>1304</v>
      </c>
    </row>
    <row r="86" spans="1:16" ht="12.75">
      <c r="A86" t="s">
        <v>49</v>
      </c>
      <c s="34" t="s">
        <v>116</v>
      </c>
      <c s="34" t="s">
        <v>4212</v>
      </c>
      <c s="35" t="s">
        <v>5</v>
      </c>
      <c s="6" t="s">
        <v>4213</v>
      </c>
      <c s="36" t="s">
        <v>83</v>
      </c>
      <c s="37">
        <v>4.48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2960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4247</v>
      </c>
    </row>
    <row r="89" spans="1:5" ht="12.75">
      <c r="A89" t="s">
        <v>58</v>
      </c>
      <c r="E89" s="39" t="s">
        <v>1304</v>
      </c>
    </row>
    <row r="90" spans="1:16" ht="25.5">
      <c r="A90" t="s">
        <v>49</v>
      </c>
      <c s="34" t="s">
        <v>119</v>
      </c>
      <c s="34" t="s">
        <v>4215</v>
      </c>
      <c s="35" t="s">
        <v>47</v>
      </c>
      <c s="6" t="s">
        <v>4216</v>
      </c>
      <c s="36" t="s">
        <v>83</v>
      </c>
      <c s="37">
        <v>62.72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2960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4248</v>
      </c>
    </row>
    <row r="93" spans="1:5" ht="12.75">
      <c r="A93" t="s">
        <v>58</v>
      </c>
      <c r="E93" s="39" t="s">
        <v>1304</v>
      </c>
    </row>
    <row r="94" spans="1:16" ht="12.75">
      <c r="A94" t="s">
        <v>49</v>
      </c>
      <c s="34" t="s">
        <v>122</v>
      </c>
      <c s="34" t="s">
        <v>3179</v>
      </c>
      <c s="35" t="s">
        <v>5</v>
      </c>
      <c s="6" t="s">
        <v>4249</v>
      </c>
      <c s="36" t="s">
        <v>52</v>
      </c>
      <c s="37">
        <v>8.064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2960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4250</v>
      </c>
    </row>
    <row r="97" spans="1:5" ht="12.75">
      <c r="A97" t="s">
        <v>58</v>
      </c>
      <c r="E97" s="39" t="s">
        <v>1304</v>
      </c>
    </row>
    <row r="98" spans="1:13" ht="12.75">
      <c r="A98" t="s">
        <v>46</v>
      </c>
      <c r="C98" s="31" t="s">
        <v>27</v>
      </c>
      <c r="E98" s="33" t="s">
        <v>4014</v>
      </c>
      <c r="J98" s="32">
        <f>0</f>
      </c>
      <c s="32">
        <f>0</f>
      </c>
      <c s="32">
        <f>0+L99+L103+L107</f>
      </c>
      <c s="32">
        <f>0+M99+M103+M107</f>
      </c>
    </row>
    <row r="99" spans="1:16" ht="12.75">
      <c r="A99" t="s">
        <v>49</v>
      </c>
      <c s="34" t="s">
        <v>125</v>
      </c>
      <c s="34" t="s">
        <v>4251</v>
      </c>
      <c s="35" t="s">
        <v>5</v>
      </c>
      <c s="6" t="s">
        <v>4252</v>
      </c>
      <c s="36" t="s">
        <v>83</v>
      </c>
      <c s="37">
        <v>4.48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2960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4253</v>
      </c>
    </row>
    <row r="102" spans="1:5" ht="12.75">
      <c r="A102" t="s">
        <v>58</v>
      </c>
      <c r="E102" s="39" t="s">
        <v>1304</v>
      </c>
    </row>
    <row r="103" spans="1:16" ht="12.75">
      <c r="A103" t="s">
        <v>49</v>
      </c>
      <c s="34" t="s">
        <v>128</v>
      </c>
      <c s="34" t="s">
        <v>4254</v>
      </c>
      <c s="35" t="s">
        <v>5</v>
      </c>
      <c s="6" t="s">
        <v>4255</v>
      </c>
      <c s="36" t="s">
        <v>100</v>
      </c>
      <c s="37">
        <v>35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2960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4256</v>
      </c>
    </row>
    <row r="106" spans="1:5" ht="12.75">
      <c r="A106" t="s">
        <v>58</v>
      </c>
      <c r="E106" s="39" t="s">
        <v>1304</v>
      </c>
    </row>
    <row r="107" spans="1:16" ht="12.75">
      <c r="A107" t="s">
        <v>49</v>
      </c>
      <c s="34" t="s">
        <v>131</v>
      </c>
      <c s="34" t="s">
        <v>4257</v>
      </c>
      <c s="35" t="s">
        <v>5</v>
      </c>
      <c s="6" t="s">
        <v>4258</v>
      </c>
      <c s="36" t="s">
        <v>83</v>
      </c>
      <c s="37">
        <v>0.473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2960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4259</v>
      </c>
    </row>
    <row r="110" spans="1:5" ht="12.75">
      <c r="A110" t="s">
        <v>58</v>
      </c>
      <c r="E110" s="39" t="s">
        <v>1304</v>
      </c>
    </row>
    <row r="111" spans="1:13" ht="12.75">
      <c r="A111" t="s">
        <v>46</v>
      </c>
      <c r="C111" s="31" t="s">
        <v>26</v>
      </c>
      <c r="E111" s="33" t="s">
        <v>2442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135</v>
      </c>
      <c s="34" t="s">
        <v>4260</v>
      </c>
      <c s="35" t="s">
        <v>5</v>
      </c>
      <c s="6" t="s">
        <v>4261</v>
      </c>
      <c s="36" t="s">
        <v>100</v>
      </c>
      <c s="37">
        <v>35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2960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56</v>
      </c>
      <c r="E114" s="40" t="s">
        <v>4262</v>
      </c>
    </row>
    <row r="115" spans="1:5" ht="12.75">
      <c r="A115" t="s">
        <v>58</v>
      </c>
      <c r="E115" s="39" t="s">
        <v>1304</v>
      </c>
    </row>
    <row r="116" spans="1:16" ht="12.75">
      <c r="A116" t="s">
        <v>49</v>
      </c>
      <c s="34" t="s">
        <v>138</v>
      </c>
      <c s="34" t="s">
        <v>4263</v>
      </c>
      <c s="35" t="s">
        <v>5</v>
      </c>
      <c s="6" t="s">
        <v>4264</v>
      </c>
      <c s="36" t="s">
        <v>100</v>
      </c>
      <c s="37">
        <v>35.35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2960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56</v>
      </c>
      <c r="E118" s="40" t="s">
        <v>4265</v>
      </c>
    </row>
    <row r="119" spans="1:5" ht="12.75">
      <c r="A119" t="s">
        <v>58</v>
      </c>
      <c r="E119" s="39" t="s">
        <v>1304</v>
      </c>
    </row>
    <row r="120" spans="1:16" ht="12.75">
      <c r="A120" t="s">
        <v>49</v>
      </c>
      <c s="34" t="s">
        <v>141</v>
      </c>
      <c s="34" t="s">
        <v>4266</v>
      </c>
      <c s="35" t="s">
        <v>5</v>
      </c>
      <c s="6" t="s">
        <v>4267</v>
      </c>
      <c s="36" t="s">
        <v>93</v>
      </c>
      <c s="37">
        <v>32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2960</v>
      </c>
      <c>
        <f>(M120*21)/100</f>
      </c>
      <c t="s">
        <v>27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56</v>
      </c>
      <c r="E122" s="40" t="s">
        <v>4268</v>
      </c>
    </row>
    <row r="123" spans="1:5" ht="12.75">
      <c r="A123" t="s">
        <v>58</v>
      </c>
      <c r="E123" s="39" t="s">
        <v>1304</v>
      </c>
    </row>
    <row r="124" spans="1:16" ht="12.75">
      <c r="A124" t="s">
        <v>49</v>
      </c>
      <c s="34" t="s">
        <v>144</v>
      </c>
      <c s="34" t="s">
        <v>4269</v>
      </c>
      <c s="35" t="s">
        <v>5</v>
      </c>
      <c s="6" t="s">
        <v>4270</v>
      </c>
      <c s="36" t="s">
        <v>79</v>
      </c>
      <c s="37">
        <v>70.4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2960</v>
      </c>
      <c>
        <f>(M124*21)/100</f>
      </c>
      <c t="s">
        <v>27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56</v>
      </c>
      <c r="E126" s="40" t="s">
        <v>4271</v>
      </c>
    </row>
    <row r="127" spans="1:5" ht="12.75">
      <c r="A127" t="s">
        <v>58</v>
      </c>
      <c r="E127" s="39" t="s">
        <v>1304</v>
      </c>
    </row>
    <row r="128" spans="1:13" ht="12.75">
      <c r="A128" t="s">
        <v>46</v>
      </c>
      <c r="C128" s="31" t="s">
        <v>171</v>
      </c>
      <c r="E128" s="33" t="s">
        <v>3215</v>
      </c>
      <c r="J128" s="32">
        <f>0</f>
      </c>
      <c s="32">
        <f>0</f>
      </c>
      <c s="32">
        <f>0+L129</f>
      </c>
      <c s="32">
        <f>0+M129</f>
      </c>
    </row>
    <row r="129" spans="1:16" ht="12.75">
      <c r="A129" t="s">
        <v>49</v>
      </c>
      <c s="34" t="s">
        <v>147</v>
      </c>
      <c s="34" t="s">
        <v>1278</v>
      </c>
      <c s="35" t="s">
        <v>5</v>
      </c>
      <c s="6" t="s">
        <v>4272</v>
      </c>
      <c s="36" t="s">
        <v>3217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2350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56</v>
      </c>
      <c r="E131" s="40" t="s">
        <v>4273</v>
      </c>
    </row>
    <row r="132" spans="1:5" ht="12.75">
      <c r="A132" t="s">
        <v>58</v>
      </c>
      <c r="E132" s="39" t="s">
        <v>3219</v>
      </c>
    </row>
    <row r="133" spans="1:13" ht="12.75">
      <c r="A133" t="s">
        <v>46</v>
      </c>
      <c r="C133" s="31" t="s">
        <v>3488</v>
      </c>
      <c r="E133" s="33" t="s">
        <v>2636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174</v>
      </c>
      <c s="34" t="s">
        <v>3105</v>
      </c>
      <c s="35" t="s">
        <v>5</v>
      </c>
      <c s="6" t="s">
        <v>3106</v>
      </c>
      <c s="36" t="s">
        <v>79</v>
      </c>
      <c s="37">
        <v>216.462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2960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4274</v>
      </c>
    </row>
    <row r="137" spans="1:5" ht="12.75">
      <c r="A137" t="s">
        <v>58</v>
      </c>
      <c r="E137" s="39" t="s">
        <v>1304</v>
      </c>
    </row>
    <row r="138" spans="1:16" ht="12.75">
      <c r="A138" t="s">
        <v>49</v>
      </c>
      <c s="34" t="s">
        <v>177</v>
      </c>
      <c s="34" t="s">
        <v>3108</v>
      </c>
      <c s="35" t="s">
        <v>5</v>
      </c>
      <c s="6" t="s">
        <v>3109</v>
      </c>
      <c s="36" t="s">
        <v>79</v>
      </c>
      <c s="37">
        <v>216.462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2960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1304</v>
      </c>
    </row>
    <row r="142" spans="1:16" ht="12.75">
      <c r="A142" t="s">
        <v>49</v>
      </c>
      <c s="34" t="s">
        <v>180</v>
      </c>
      <c s="34" t="s">
        <v>3110</v>
      </c>
      <c s="35" t="s">
        <v>5</v>
      </c>
      <c s="6" t="s">
        <v>3111</v>
      </c>
      <c s="36" t="s">
        <v>79</v>
      </c>
      <c s="37">
        <v>216.462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2960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1304</v>
      </c>
    </row>
    <row r="146" spans="1:13" ht="12.75">
      <c r="A146" t="s">
        <v>46</v>
      </c>
      <c r="C146" s="31" t="s">
        <v>354</v>
      </c>
      <c r="E146" s="33" t="s">
        <v>3166</v>
      </c>
      <c r="J146" s="32">
        <f>0</f>
      </c>
      <c s="32">
        <f>0</f>
      </c>
      <c s="32">
        <f>0+L147+L151+L155+L159+L163+L167+L171</f>
      </c>
      <c s="32">
        <f>0+M147+M151+M155+M159+M163+M167+M171</f>
      </c>
    </row>
    <row r="147" spans="1:16" ht="12.75">
      <c r="A147" t="s">
        <v>49</v>
      </c>
      <c s="34" t="s">
        <v>150</v>
      </c>
      <c s="34" t="s">
        <v>4275</v>
      </c>
      <c s="35" t="s">
        <v>5</v>
      </c>
      <c s="6" t="s">
        <v>4276</v>
      </c>
      <c s="36" t="s">
        <v>83</v>
      </c>
      <c s="37">
        <v>284.544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2960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25.5">
      <c r="A149" s="35" t="s">
        <v>56</v>
      </c>
      <c r="E149" s="40" t="s">
        <v>4277</v>
      </c>
    </row>
    <row r="150" spans="1:5" ht="12.75">
      <c r="A150" t="s">
        <v>58</v>
      </c>
      <c r="E150" s="39" t="s">
        <v>1304</v>
      </c>
    </row>
    <row r="151" spans="1:16" ht="12.75">
      <c r="A151" t="s">
        <v>49</v>
      </c>
      <c s="34" t="s">
        <v>153</v>
      </c>
      <c s="34" t="s">
        <v>3173</v>
      </c>
      <c s="35" t="s">
        <v>5</v>
      </c>
      <c s="6" t="s">
        <v>4278</v>
      </c>
      <c s="36" t="s">
        <v>52</v>
      </c>
      <c s="37">
        <v>128.045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2960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4279</v>
      </c>
    </row>
    <row r="154" spans="1:5" ht="12.75">
      <c r="A154" t="s">
        <v>58</v>
      </c>
      <c r="E154" s="39" t="s">
        <v>1304</v>
      </c>
    </row>
    <row r="155" spans="1:16" ht="12.75">
      <c r="A155" t="s">
        <v>49</v>
      </c>
      <c s="34" t="s">
        <v>156</v>
      </c>
      <c s="34" t="s">
        <v>3176</v>
      </c>
      <c s="35" t="s">
        <v>5</v>
      </c>
      <c s="6" t="s">
        <v>4280</v>
      </c>
      <c s="36" t="s">
        <v>52</v>
      </c>
      <c s="37">
        <v>3457.215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2960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4281</v>
      </c>
    </row>
    <row r="158" spans="1:5" ht="12.75">
      <c r="A158" t="s">
        <v>58</v>
      </c>
      <c r="E158" s="39" t="s">
        <v>1304</v>
      </c>
    </row>
    <row r="159" spans="1:16" ht="25.5">
      <c r="A159" t="s">
        <v>49</v>
      </c>
      <c s="34" t="s">
        <v>159</v>
      </c>
      <c s="34" t="s">
        <v>3160</v>
      </c>
      <c s="35" t="s">
        <v>5</v>
      </c>
      <c s="6" t="s">
        <v>4282</v>
      </c>
      <c s="36" t="s">
        <v>52</v>
      </c>
      <c s="37">
        <v>11.688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2960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4283</v>
      </c>
    </row>
    <row r="162" spans="1:5" ht="12.75">
      <c r="A162" t="s">
        <v>58</v>
      </c>
      <c r="E162" s="39" t="s">
        <v>1304</v>
      </c>
    </row>
    <row r="163" spans="1:16" ht="25.5">
      <c r="A163" t="s">
        <v>49</v>
      </c>
      <c s="34" t="s">
        <v>162</v>
      </c>
      <c s="34" t="s">
        <v>3486</v>
      </c>
      <c s="35" t="s">
        <v>5</v>
      </c>
      <c s="6" t="s">
        <v>4284</v>
      </c>
      <c s="36" t="s">
        <v>52</v>
      </c>
      <c s="37">
        <v>4.075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2960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4285</v>
      </c>
    </row>
    <row r="166" spans="1:5" ht="12.75">
      <c r="A166" t="s">
        <v>58</v>
      </c>
      <c r="E166" s="39" t="s">
        <v>1304</v>
      </c>
    </row>
    <row r="167" spans="1:16" ht="25.5">
      <c r="A167" t="s">
        <v>49</v>
      </c>
      <c s="34" t="s">
        <v>165</v>
      </c>
      <c s="34" t="s">
        <v>2967</v>
      </c>
      <c s="35" t="s">
        <v>5</v>
      </c>
      <c s="6" t="s">
        <v>4202</v>
      </c>
      <c s="36" t="s">
        <v>52</v>
      </c>
      <c s="37">
        <v>54.16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2350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4286</v>
      </c>
    </row>
    <row r="170" spans="1:5" ht="12.75">
      <c r="A170" t="s">
        <v>58</v>
      </c>
      <c r="E170" s="39" t="s">
        <v>3359</v>
      </c>
    </row>
    <row r="171" spans="1:16" ht="25.5">
      <c r="A171" t="s">
        <v>49</v>
      </c>
      <c s="34" t="s">
        <v>168</v>
      </c>
      <c s="34" t="s">
        <v>3634</v>
      </c>
      <c s="35" t="s">
        <v>5</v>
      </c>
      <c s="6" t="s">
        <v>4287</v>
      </c>
      <c s="36" t="s">
        <v>52</v>
      </c>
      <c s="37">
        <v>57.569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2350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25.5">
      <c r="A173" s="35" t="s">
        <v>56</v>
      </c>
      <c r="E173" s="40" t="s">
        <v>4288</v>
      </c>
    </row>
    <row r="174" spans="1:5" ht="12.75">
      <c r="A174" t="s">
        <v>58</v>
      </c>
      <c r="E174" s="39" t="s">
        <v>3359</v>
      </c>
    </row>
    <row r="175" spans="1:13" ht="12.75">
      <c r="A175" t="s">
        <v>46</v>
      </c>
      <c r="C175" s="31" t="s">
        <v>3182</v>
      </c>
      <c r="E175" s="33" t="s">
        <v>2584</v>
      </c>
      <c r="J175" s="32">
        <f>0</f>
      </c>
      <c s="32">
        <f>0</f>
      </c>
      <c s="32">
        <f>0+L176</f>
      </c>
      <c s="32">
        <f>0+M176</f>
      </c>
    </row>
    <row r="176" spans="1:16" ht="12.75">
      <c r="A176" t="s">
        <v>49</v>
      </c>
      <c s="34" t="s">
        <v>171</v>
      </c>
      <c s="34" t="s">
        <v>3183</v>
      </c>
      <c s="35" t="s">
        <v>5</v>
      </c>
      <c s="6" t="s">
        <v>4289</v>
      </c>
      <c s="36" t="s">
        <v>52</v>
      </c>
      <c s="37">
        <v>100.991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2960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1304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3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4290</v>
      </c>
      <c s="41">
        <f>Rekapitulace!C49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4290</v>
      </c>
      <c r="E4" s="26" t="s">
        <v>4291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COUNTIFS(L8:L300,"=0",A8:A300,"P")+COUNTIFS(L8:L300,"",A8:A300,"P")+SUM(Q8:Q300)</f>
      </c>
    </row>
    <row r="8" spans="1:13" ht="12.75">
      <c r="A8" t="s">
        <v>44</v>
      </c>
      <c r="C8" s="28" t="s">
        <v>4294</v>
      </c>
      <c r="E8" s="30" t="s">
        <v>4293</v>
      </c>
      <c r="J8" s="29">
        <f>0+J9+J38+J63+J148+J173+J182+J267</f>
      </c>
      <c s="29">
        <f>0+K9+K38+K63+K148+K173+K182+K267</f>
      </c>
      <c s="29">
        <f>0+L9+L38+L63+L148+L173+L182+L267</f>
      </c>
      <c s="29">
        <f>0+M9+M38+M63+M148+M173+M182+M267</f>
      </c>
    </row>
    <row r="9" spans="1:13" ht="12.75">
      <c r="A9" t="s">
        <v>46</v>
      </c>
      <c r="C9" s="31" t="s">
        <v>47</v>
      </c>
      <c r="E9" s="33" t="s">
        <v>4295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47</v>
      </c>
      <c s="34" t="s">
        <v>4296</v>
      </c>
      <c s="35" t="s">
        <v>5</v>
      </c>
      <c s="6" t="s">
        <v>4297</v>
      </c>
      <c s="36" t="s">
        <v>83</v>
      </c>
      <c s="37">
        <v>16.2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4298</v>
      </c>
    </row>
    <row r="13" spans="1:5" ht="216.75">
      <c r="A13" t="s">
        <v>58</v>
      </c>
      <c r="E13" s="39" t="s">
        <v>4299</v>
      </c>
    </row>
    <row r="14" spans="1:16" ht="25.5">
      <c r="A14" t="s">
        <v>49</v>
      </c>
      <c s="34" t="s">
        <v>27</v>
      </c>
      <c s="34" t="s">
        <v>4300</v>
      </c>
      <c s="35" t="s">
        <v>5</v>
      </c>
      <c s="6" t="s">
        <v>4301</v>
      </c>
      <c s="36" t="s">
        <v>1519</v>
      </c>
      <c s="37">
        <v>390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4298</v>
      </c>
    </row>
    <row r="17" spans="1:5" ht="127.5">
      <c r="A17" t="s">
        <v>58</v>
      </c>
      <c r="E17" s="39" t="s">
        <v>4302</v>
      </c>
    </row>
    <row r="18" spans="1:16" ht="12.75">
      <c r="A18" t="s">
        <v>49</v>
      </c>
      <c s="34" t="s">
        <v>26</v>
      </c>
      <c s="34" t="s">
        <v>4303</v>
      </c>
      <c s="35" t="s">
        <v>5</v>
      </c>
      <c s="6" t="s">
        <v>4304</v>
      </c>
      <c s="36" t="s">
        <v>100</v>
      </c>
      <c s="37">
        <v>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4298</v>
      </c>
    </row>
    <row r="21" spans="1:5" ht="89.25">
      <c r="A21" t="s">
        <v>58</v>
      </c>
      <c r="E21" s="39" t="s">
        <v>4305</v>
      </c>
    </row>
    <row r="22" spans="1:16" ht="12.75">
      <c r="A22" t="s">
        <v>49</v>
      </c>
      <c s="34" t="s">
        <v>64</v>
      </c>
      <c s="34" t="s">
        <v>4306</v>
      </c>
      <c s="35" t="s">
        <v>5</v>
      </c>
      <c s="6" t="s">
        <v>4307</v>
      </c>
      <c s="36" t="s">
        <v>100</v>
      </c>
      <c s="37">
        <v>21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4308</v>
      </c>
    </row>
    <row r="25" spans="1:5" ht="76.5">
      <c r="A25" t="s">
        <v>58</v>
      </c>
      <c r="E25" s="39" t="s">
        <v>4309</v>
      </c>
    </row>
    <row r="26" spans="1:16" ht="12.75">
      <c r="A26" t="s">
        <v>49</v>
      </c>
      <c s="34" t="s">
        <v>67</v>
      </c>
      <c s="34" t="s">
        <v>4310</v>
      </c>
      <c s="35" t="s">
        <v>5</v>
      </c>
      <c s="6" t="s">
        <v>4311</v>
      </c>
      <c s="36" t="s">
        <v>83</v>
      </c>
      <c s="37">
        <v>3.5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4312</v>
      </c>
    </row>
    <row r="29" spans="1:5" ht="153">
      <c r="A29" t="s">
        <v>58</v>
      </c>
      <c r="E29" s="39" t="s">
        <v>4313</v>
      </c>
    </row>
    <row r="30" spans="1:16" ht="12.75">
      <c r="A30" t="s">
        <v>49</v>
      </c>
      <c s="34" t="s">
        <v>70</v>
      </c>
      <c s="34" t="s">
        <v>4314</v>
      </c>
      <c s="35" t="s">
        <v>5</v>
      </c>
      <c s="6" t="s">
        <v>4315</v>
      </c>
      <c s="36" t="s">
        <v>100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4316</v>
      </c>
    </row>
    <row r="33" spans="1:5" ht="114.75">
      <c r="A33" t="s">
        <v>58</v>
      </c>
      <c r="E33" s="39" t="s">
        <v>4317</v>
      </c>
    </row>
    <row r="34" spans="1:16" ht="25.5">
      <c r="A34" t="s">
        <v>49</v>
      </c>
      <c s="34" t="s">
        <v>73</v>
      </c>
      <c s="34" t="s">
        <v>4318</v>
      </c>
      <c s="35" t="s">
        <v>5</v>
      </c>
      <c s="6" t="s">
        <v>4319</v>
      </c>
      <c s="36" t="s">
        <v>329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4316</v>
      </c>
    </row>
    <row r="37" spans="1:5" ht="89.25">
      <c r="A37" t="s">
        <v>58</v>
      </c>
      <c r="E37" s="39" t="s">
        <v>4320</v>
      </c>
    </row>
    <row r="38" spans="1:13" ht="12.75">
      <c r="A38" t="s">
        <v>46</v>
      </c>
      <c r="C38" s="31" t="s">
        <v>27</v>
      </c>
      <c r="E38" s="33" t="s">
        <v>4321</v>
      </c>
      <c r="J38" s="32">
        <f>0</f>
      </c>
      <c s="32">
        <f>0</f>
      </c>
      <c s="32">
        <f>0+L39+L43+L47+L51+L55+L59</f>
      </c>
      <c s="32">
        <f>0+M39+M43+M47+M51+M55+M59</f>
      </c>
    </row>
    <row r="39" spans="1:16" ht="12.75">
      <c r="A39" t="s">
        <v>49</v>
      </c>
      <c s="34" t="s">
        <v>76</v>
      </c>
      <c s="34" t="s">
        <v>4322</v>
      </c>
      <c s="35" t="s">
        <v>5</v>
      </c>
      <c s="6" t="s">
        <v>4323</v>
      </c>
      <c s="36" t="s">
        <v>100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4308</v>
      </c>
    </row>
    <row r="42" spans="1:5" ht="102">
      <c r="A42" t="s">
        <v>58</v>
      </c>
      <c r="E42" s="39" t="s">
        <v>4324</v>
      </c>
    </row>
    <row r="43" spans="1:16" ht="12.75">
      <c r="A43" t="s">
        <v>49</v>
      </c>
      <c s="34" t="s">
        <v>80</v>
      </c>
      <c s="34" t="s">
        <v>4325</v>
      </c>
      <c s="35" t="s">
        <v>5</v>
      </c>
      <c s="6" t="s">
        <v>4326</v>
      </c>
      <c s="36" t="s">
        <v>93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4327</v>
      </c>
    </row>
    <row r="46" spans="1:5" ht="102">
      <c r="A46" t="s">
        <v>58</v>
      </c>
      <c r="E46" s="39" t="s">
        <v>4328</v>
      </c>
    </row>
    <row r="47" spans="1:16" ht="25.5">
      <c r="A47" t="s">
        <v>49</v>
      </c>
      <c s="34" t="s">
        <v>84</v>
      </c>
      <c s="34" t="s">
        <v>4329</v>
      </c>
      <c s="35" t="s">
        <v>5</v>
      </c>
      <c s="6" t="s">
        <v>4330</v>
      </c>
      <c s="36" t="s">
        <v>100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377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4331</v>
      </c>
    </row>
    <row r="50" spans="1:5" ht="114.75">
      <c r="A50" t="s">
        <v>58</v>
      </c>
      <c r="E50" s="39" t="s">
        <v>4332</v>
      </c>
    </row>
    <row r="51" spans="1:16" ht="12.75">
      <c r="A51" t="s">
        <v>49</v>
      </c>
      <c s="34" t="s">
        <v>87</v>
      </c>
      <c s="34" t="s">
        <v>4333</v>
      </c>
      <c s="35" t="s">
        <v>5</v>
      </c>
      <c s="6" t="s">
        <v>4334</v>
      </c>
      <c s="36" t="s">
        <v>100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377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4331</v>
      </c>
    </row>
    <row r="54" spans="1:5" ht="114.75">
      <c r="A54" t="s">
        <v>58</v>
      </c>
      <c r="E54" s="39" t="s">
        <v>4335</v>
      </c>
    </row>
    <row r="55" spans="1:16" ht="25.5">
      <c r="A55" t="s">
        <v>49</v>
      </c>
      <c s="34" t="s">
        <v>90</v>
      </c>
      <c s="34" t="s">
        <v>4336</v>
      </c>
      <c s="35" t="s">
        <v>5</v>
      </c>
      <c s="6" t="s">
        <v>4337</v>
      </c>
      <c s="36" t="s">
        <v>100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377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4338</v>
      </c>
    </row>
    <row r="58" spans="1:5" ht="89.25">
      <c r="A58" t="s">
        <v>58</v>
      </c>
      <c r="E58" s="39" t="s">
        <v>4339</v>
      </c>
    </row>
    <row r="59" spans="1:16" ht="25.5">
      <c r="A59" t="s">
        <v>49</v>
      </c>
      <c s="34" t="s">
        <v>94</v>
      </c>
      <c s="34" t="s">
        <v>4340</v>
      </c>
      <c s="35" t="s">
        <v>5</v>
      </c>
      <c s="6" t="s">
        <v>4341</v>
      </c>
      <c s="36" t="s">
        <v>329</v>
      </c>
      <c s="37">
        <v>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377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4316</v>
      </c>
    </row>
    <row r="62" spans="1:5" ht="102">
      <c r="A62" t="s">
        <v>58</v>
      </c>
      <c r="E62" s="39" t="s">
        <v>4342</v>
      </c>
    </row>
    <row r="63" spans="1:13" ht="12.75">
      <c r="A63" t="s">
        <v>46</v>
      </c>
      <c r="C63" s="31" t="s">
        <v>26</v>
      </c>
      <c r="E63" s="33" t="s">
        <v>4343</v>
      </c>
      <c r="J63" s="32">
        <f>0</f>
      </c>
      <c s="32">
        <f>0</f>
      </c>
      <c s="32">
        <f>0+L64+L68+L72+L76+L80+L84+L88+L92+L96+L100+L104+L108+L112+L116+L120+L124+L128+L132+L136+L140+L144</f>
      </c>
      <c s="32">
        <f>0+M64+M68+M72+M76+M80+M84+M88+M92+M96+M100+M104+M108+M112+M116+M120+M124+M128+M132+M136+M140+M144</f>
      </c>
    </row>
    <row r="64" spans="1:16" ht="12.75">
      <c r="A64" t="s">
        <v>49</v>
      </c>
      <c s="34" t="s">
        <v>97</v>
      </c>
      <c s="34" t="s">
        <v>4344</v>
      </c>
      <c s="35" t="s">
        <v>5</v>
      </c>
      <c s="6" t="s">
        <v>4345</v>
      </c>
      <c s="36" t="s">
        <v>100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4346</v>
      </c>
    </row>
    <row r="67" spans="1:5" ht="89.25">
      <c r="A67" t="s">
        <v>58</v>
      </c>
      <c r="E67" s="39" t="s">
        <v>4347</v>
      </c>
    </row>
    <row r="68" spans="1:16" ht="12.75">
      <c r="A68" t="s">
        <v>49</v>
      </c>
      <c s="34" t="s">
        <v>101</v>
      </c>
      <c s="34" t="s">
        <v>4348</v>
      </c>
      <c s="35" t="s">
        <v>5</v>
      </c>
      <c s="6" t="s">
        <v>4349</v>
      </c>
      <c s="36" t="s">
        <v>100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377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4350</v>
      </c>
    </row>
    <row r="71" spans="1:5" ht="102">
      <c r="A71" t="s">
        <v>58</v>
      </c>
      <c r="E71" s="39" t="s">
        <v>4351</v>
      </c>
    </row>
    <row r="72" spans="1:16" ht="12.75">
      <c r="A72" t="s">
        <v>49</v>
      </c>
      <c s="34" t="s">
        <v>104</v>
      </c>
      <c s="34" t="s">
        <v>4352</v>
      </c>
      <c s="35" t="s">
        <v>5</v>
      </c>
      <c s="6" t="s">
        <v>4353</v>
      </c>
      <c s="36" t="s">
        <v>100</v>
      </c>
      <c s="37">
        <v>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377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4338</v>
      </c>
    </row>
    <row r="75" spans="1:5" ht="89.25">
      <c r="A75" t="s">
        <v>58</v>
      </c>
      <c r="E75" s="39" t="s">
        <v>4354</v>
      </c>
    </row>
    <row r="76" spans="1:16" ht="12.75">
      <c r="A76" t="s">
        <v>49</v>
      </c>
      <c s="34" t="s">
        <v>107</v>
      </c>
      <c s="34" t="s">
        <v>4355</v>
      </c>
      <c s="35" t="s">
        <v>5</v>
      </c>
      <c s="6" t="s">
        <v>4356</v>
      </c>
      <c s="36" t="s">
        <v>100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377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4357</v>
      </c>
    </row>
    <row r="79" spans="1:5" ht="102">
      <c r="A79" t="s">
        <v>58</v>
      </c>
      <c r="E79" s="39" t="s">
        <v>4351</v>
      </c>
    </row>
    <row r="80" spans="1:16" ht="12.75">
      <c r="A80" t="s">
        <v>49</v>
      </c>
      <c s="34" t="s">
        <v>110</v>
      </c>
      <c s="34" t="s">
        <v>4358</v>
      </c>
      <c s="35" t="s">
        <v>5</v>
      </c>
      <c s="6" t="s">
        <v>4359</v>
      </c>
      <c s="36" t="s">
        <v>100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377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4357</v>
      </c>
    </row>
    <row r="83" spans="1:5" ht="102">
      <c r="A83" t="s">
        <v>58</v>
      </c>
      <c r="E83" s="39" t="s">
        <v>4351</v>
      </c>
    </row>
    <row r="84" spans="1:16" ht="12.75">
      <c r="A84" t="s">
        <v>49</v>
      </c>
      <c s="34" t="s">
        <v>113</v>
      </c>
      <c s="34" t="s">
        <v>4360</v>
      </c>
      <c s="35" t="s">
        <v>5</v>
      </c>
      <c s="6" t="s">
        <v>4361</v>
      </c>
      <c s="36" t="s">
        <v>100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377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4357</v>
      </c>
    </row>
    <row r="87" spans="1:5" ht="102">
      <c r="A87" t="s">
        <v>58</v>
      </c>
      <c r="E87" s="39" t="s">
        <v>4351</v>
      </c>
    </row>
    <row r="88" spans="1:16" ht="12.75">
      <c r="A88" t="s">
        <v>49</v>
      </c>
      <c s="34" t="s">
        <v>116</v>
      </c>
      <c s="34" t="s">
        <v>4362</v>
      </c>
      <c s="35" t="s">
        <v>5</v>
      </c>
      <c s="6" t="s">
        <v>4363</v>
      </c>
      <c s="36" t="s">
        <v>100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4357</v>
      </c>
    </row>
    <row r="91" spans="1:5" ht="102">
      <c r="A91" t="s">
        <v>58</v>
      </c>
      <c r="E91" s="39" t="s">
        <v>4351</v>
      </c>
    </row>
    <row r="92" spans="1:16" ht="12.75">
      <c r="A92" t="s">
        <v>49</v>
      </c>
      <c s="34" t="s">
        <v>119</v>
      </c>
      <c s="34" t="s">
        <v>4364</v>
      </c>
      <c s="35" t="s">
        <v>5</v>
      </c>
      <c s="6" t="s">
        <v>4365</v>
      </c>
      <c s="36" t="s">
        <v>100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4366</v>
      </c>
    </row>
    <row r="95" spans="1:5" ht="102">
      <c r="A95" t="s">
        <v>58</v>
      </c>
      <c r="E95" s="39" t="s">
        <v>4351</v>
      </c>
    </row>
    <row r="96" spans="1:16" ht="12.75">
      <c r="A96" t="s">
        <v>49</v>
      </c>
      <c s="34" t="s">
        <v>122</v>
      </c>
      <c s="34" t="s">
        <v>4367</v>
      </c>
      <c s="35" t="s">
        <v>5</v>
      </c>
      <c s="6" t="s">
        <v>4368</v>
      </c>
      <c s="36" t="s">
        <v>93</v>
      </c>
      <c s="37">
        <v>357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4366</v>
      </c>
    </row>
    <row r="99" spans="1:5" ht="89.25">
      <c r="A99" t="s">
        <v>58</v>
      </c>
      <c r="E99" s="39" t="s">
        <v>4369</v>
      </c>
    </row>
    <row r="100" spans="1:16" ht="12.75">
      <c r="A100" t="s">
        <v>49</v>
      </c>
      <c s="34" t="s">
        <v>125</v>
      </c>
      <c s="34" t="s">
        <v>4370</v>
      </c>
      <c s="35" t="s">
        <v>5</v>
      </c>
      <c s="6" t="s">
        <v>4371</v>
      </c>
      <c s="36" t="s">
        <v>100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377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4350</v>
      </c>
    </row>
    <row r="103" spans="1:5" ht="114.75">
      <c r="A103" t="s">
        <v>58</v>
      </c>
      <c r="E103" s="39" t="s">
        <v>4372</v>
      </c>
    </row>
    <row r="104" spans="1:16" ht="12.75">
      <c r="A104" t="s">
        <v>49</v>
      </c>
      <c s="34" t="s">
        <v>128</v>
      </c>
      <c s="34" t="s">
        <v>4373</v>
      </c>
      <c s="35" t="s">
        <v>5</v>
      </c>
      <c s="6" t="s">
        <v>4374</v>
      </c>
      <c s="36" t="s">
        <v>100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377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4350</v>
      </c>
    </row>
    <row r="107" spans="1:5" ht="114.75">
      <c r="A107" t="s">
        <v>58</v>
      </c>
      <c r="E107" s="39" t="s">
        <v>4372</v>
      </c>
    </row>
    <row r="108" spans="1:16" ht="12.75">
      <c r="A108" t="s">
        <v>49</v>
      </c>
      <c s="34" t="s">
        <v>131</v>
      </c>
      <c s="34" t="s">
        <v>4375</v>
      </c>
      <c s="35" t="s">
        <v>5</v>
      </c>
      <c s="6" t="s">
        <v>4376</v>
      </c>
      <c s="36" t="s">
        <v>100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377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4357</v>
      </c>
    </row>
    <row r="111" spans="1:5" ht="114.75">
      <c r="A111" t="s">
        <v>58</v>
      </c>
      <c r="E111" s="39" t="s">
        <v>4372</v>
      </c>
    </row>
    <row r="112" spans="1:16" ht="12.75">
      <c r="A112" t="s">
        <v>49</v>
      </c>
      <c s="34" t="s">
        <v>135</v>
      </c>
      <c s="34" t="s">
        <v>4377</v>
      </c>
      <c s="35" t="s">
        <v>5</v>
      </c>
      <c s="6" t="s">
        <v>4378</v>
      </c>
      <c s="36" t="s">
        <v>93</v>
      </c>
      <c s="37">
        <v>25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377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4350</v>
      </c>
    </row>
    <row r="115" spans="1:5" ht="89.25">
      <c r="A115" t="s">
        <v>58</v>
      </c>
      <c r="E115" s="39" t="s">
        <v>4379</v>
      </c>
    </row>
    <row r="116" spans="1:16" ht="12.75">
      <c r="A116" t="s">
        <v>49</v>
      </c>
      <c s="34" t="s">
        <v>138</v>
      </c>
      <c s="34" t="s">
        <v>4380</v>
      </c>
      <c s="35" t="s">
        <v>5</v>
      </c>
      <c s="6" t="s">
        <v>4381</v>
      </c>
      <c s="36" t="s">
        <v>100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377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4382</v>
      </c>
    </row>
    <row r="119" spans="1:5" ht="114.75">
      <c r="A119" t="s">
        <v>58</v>
      </c>
      <c r="E119" s="39" t="s">
        <v>4372</v>
      </c>
    </row>
    <row r="120" spans="1:16" ht="12.75">
      <c r="A120" t="s">
        <v>49</v>
      </c>
      <c s="34" t="s">
        <v>141</v>
      </c>
      <c s="34" t="s">
        <v>4383</v>
      </c>
      <c s="35" t="s">
        <v>5</v>
      </c>
      <c s="6" t="s">
        <v>4384</v>
      </c>
      <c s="36" t="s">
        <v>93</v>
      </c>
      <c s="37">
        <v>530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377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4385</v>
      </c>
    </row>
    <row r="123" spans="1:5" ht="102">
      <c r="A123" t="s">
        <v>58</v>
      </c>
      <c r="E123" s="39" t="s">
        <v>4386</v>
      </c>
    </row>
    <row r="124" spans="1:16" ht="12.75">
      <c r="A124" t="s">
        <v>49</v>
      </c>
      <c s="34" t="s">
        <v>144</v>
      </c>
      <c s="34" t="s">
        <v>4387</v>
      </c>
      <c s="35" t="s">
        <v>5</v>
      </c>
      <c s="6" t="s">
        <v>4388</v>
      </c>
      <c s="36" t="s">
        <v>93</v>
      </c>
      <c s="37">
        <v>530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377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4389</v>
      </c>
    </row>
    <row r="127" spans="1:5" ht="89.25">
      <c r="A127" t="s">
        <v>58</v>
      </c>
      <c r="E127" s="39" t="s">
        <v>4390</v>
      </c>
    </row>
    <row r="128" spans="1:16" ht="12.75">
      <c r="A128" t="s">
        <v>49</v>
      </c>
      <c s="34" t="s">
        <v>147</v>
      </c>
      <c s="34" t="s">
        <v>4391</v>
      </c>
      <c s="35" t="s">
        <v>5</v>
      </c>
      <c s="6" t="s">
        <v>4392</v>
      </c>
      <c s="36" t="s">
        <v>100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377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4312</v>
      </c>
    </row>
    <row r="131" spans="1:5" ht="89.25">
      <c r="A131" t="s">
        <v>58</v>
      </c>
      <c r="E131" s="39" t="s">
        <v>4393</v>
      </c>
    </row>
    <row r="132" spans="1:16" ht="12.75">
      <c r="A132" t="s">
        <v>49</v>
      </c>
      <c s="34" t="s">
        <v>150</v>
      </c>
      <c s="34" t="s">
        <v>4394</v>
      </c>
      <c s="35" t="s">
        <v>5</v>
      </c>
      <c s="6" t="s">
        <v>4395</v>
      </c>
      <c s="36" t="s">
        <v>100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377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4396</v>
      </c>
    </row>
    <row r="135" spans="1:5" ht="89.25">
      <c r="A135" t="s">
        <v>58</v>
      </c>
      <c r="E135" s="39" t="s">
        <v>4393</v>
      </c>
    </row>
    <row r="136" spans="1:16" ht="12.75">
      <c r="A136" t="s">
        <v>49</v>
      </c>
      <c s="34" t="s">
        <v>153</v>
      </c>
      <c s="34" t="s">
        <v>4397</v>
      </c>
      <c s="35" t="s">
        <v>5</v>
      </c>
      <c s="6" t="s">
        <v>4398</v>
      </c>
      <c s="36" t="s">
        <v>100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377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4346</v>
      </c>
    </row>
    <row r="139" spans="1:5" ht="114.75">
      <c r="A139" t="s">
        <v>58</v>
      </c>
      <c r="E139" s="39" t="s">
        <v>4372</v>
      </c>
    </row>
    <row r="140" spans="1:16" ht="12.75">
      <c r="A140" t="s">
        <v>49</v>
      </c>
      <c s="34" t="s">
        <v>156</v>
      </c>
      <c s="34" t="s">
        <v>4399</v>
      </c>
      <c s="35" t="s">
        <v>5</v>
      </c>
      <c s="6" t="s">
        <v>4400</v>
      </c>
      <c s="36" t="s">
        <v>100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377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4401</v>
      </c>
    </row>
    <row r="143" spans="1:5" ht="114.75">
      <c r="A143" t="s">
        <v>58</v>
      </c>
      <c r="E143" s="39" t="s">
        <v>4372</v>
      </c>
    </row>
    <row r="144" spans="1:16" ht="12.75">
      <c r="A144" t="s">
        <v>49</v>
      </c>
      <c s="34" t="s">
        <v>159</v>
      </c>
      <c s="34" t="s">
        <v>4402</v>
      </c>
      <c s="35" t="s">
        <v>5</v>
      </c>
      <c s="6" t="s">
        <v>4403</v>
      </c>
      <c s="36" t="s">
        <v>329</v>
      </c>
      <c s="37">
        <v>12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377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4316</v>
      </c>
    </row>
    <row r="147" spans="1:5" ht="114.75">
      <c r="A147" t="s">
        <v>58</v>
      </c>
      <c r="E147" s="39" t="s">
        <v>4372</v>
      </c>
    </row>
    <row r="148" spans="1:13" ht="12.75">
      <c r="A148" t="s">
        <v>46</v>
      </c>
      <c r="C148" s="31" t="s">
        <v>64</v>
      </c>
      <c r="E148" s="33" t="s">
        <v>4404</v>
      </c>
      <c r="J148" s="32">
        <f>0</f>
      </c>
      <c s="32">
        <f>0</f>
      </c>
      <c s="32">
        <f>0+L149+L153+L157+L161+L165+L169</f>
      </c>
      <c s="32">
        <f>0+M149+M153+M157+M161+M165+M169</f>
      </c>
    </row>
    <row r="149" spans="1:16" ht="25.5">
      <c r="A149" t="s">
        <v>49</v>
      </c>
      <c s="34" t="s">
        <v>162</v>
      </c>
      <c s="34" t="s">
        <v>4405</v>
      </c>
      <c s="35" t="s">
        <v>5</v>
      </c>
      <c s="6" t="s">
        <v>4406</v>
      </c>
      <c s="36" t="s">
        <v>100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377</v>
      </c>
      <c>
        <f>(M149*21)/100</f>
      </c>
      <c t="s">
        <v>27</v>
      </c>
    </row>
    <row r="150" spans="1:5" ht="12.75">
      <c r="A150" s="35" t="s">
        <v>54</v>
      </c>
      <c r="E150" s="39" t="s">
        <v>55</v>
      </c>
    </row>
    <row r="151" spans="1:5" ht="12.75">
      <c r="A151" s="35" t="s">
        <v>56</v>
      </c>
      <c r="E151" s="40" t="s">
        <v>4407</v>
      </c>
    </row>
    <row r="152" spans="1:5" ht="114.75">
      <c r="A152" t="s">
        <v>58</v>
      </c>
      <c r="E152" s="39" t="s">
        <v>4372</v>
      </c>
    </row>
    <row r="153" spans="1:16" ht="25.5">
      <c r="A153" t="s">
        <v>49</v>
      </c>
      <c s="34" t="s">
        <v>165</v>
      </c>
      <c s="34" t="s">
        <v>4408</v>
      </c>
      <c s="35" t="s">
        <v>5</v>
      </c>
      <c s="6" t="s">
        <v>4409</v>
      </c>
      <c s="36" t="s">
        <v>100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377</v>
      </c>
      <c>
        <f>(M153*21)/100</f>
      </c>
      <c t="s">
        <v>27</v>
      </c>
    </row>
    <row r="154" spans="1:5" ht="12.75">
      <c r="A154" s="35" t="s">
        <v>54</v>
      </c>
      <c r="E154" s="39" t="s">
        <v>55</v>
      </c>
    </row>
    <row r="155" spans="1:5" ht="12.75">
      <c r="A155" s="35" t="s">
        <v>56</v>
      </c>
      <c r="E155" s="40" t="s">
        <v>4407</v>
      </c>
    </row>
    <row r="156" spans="1:5" ht="114.75">
      <c r="A156" t="s">
        <v>58</v>
      </c>
      <c r="E156" s="39" t="s">
        <v>4372</v>
      </c>
    </row>
    <row r="157" spans="1:16" ht="12.75">
      <c r="A157" t="s">
        <v>49</v>
      </c>
      <c s="34" t="s">
        <v>168</v>
      </c>
      <c s="34" t="s">
        <v>4410</v>
      </c>
      <c s="35" t="s">
        <v>5</v>
      </c>
      <c s="6" t="s">
        <v>4411</v>
      </c>
      <c s="36" t="s">
        <v>100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377</v>
      </c>
      <c>
        <f>(M157*21)/100</f>
      </c>
      <c t="s">
        <v>27</v>
      </c>
    </row>
    <row r="158" spans="1:5" ht="12.75">
      <c r="A158" s="35" t="s">
        <v>54</v>
      </c>
      <c r="E158" s="39" t="s">
        <v>55</v>
      </c>
    </row>
    <row r="159" spans="1:5" ht="12.75">
      <c r="A159" s="35" t="s">
        <v>56</v>
      </c>
      <c r="E159" s="40" t="s">
        <v>4407</v>
      </c>
    </row>
    <row r="160" spans="1:5" ht="114.75">
      <c r="A160" t="s">
        <v>58</v>
      </c>
      <c r="E160" s="39" t="s">
        <v>4372</v>
      </c>
    </row>
    <row r="161" spans="1:16" ht="25.5">
      <c r="A161" t="s">
        <v>49</v>
      </c>
      <c s="34" t="s">
        <v>171</v>
      </c>
      <c s="34" t="s">
        <v>4412</v>
      </c>
      <c s="35" t="s">
        <v>5</v>
      </c>
      <c s="6" t="s">
        <v>4413</v>
      </c>
      <c s="36" t="s">
        <v>100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377</v>
      </c>
      <c>
        <f>(M161*21)/100</f>
      </c>
      <c t="s">
        <v>27</v>
      </c>
    </row>
    <row r="162" spans="1:5" ht="12.75">
      <c r="A162" s="35" t="s">
        <v>54</v>
      </c>
      <c r="E162" s="39" t="s">
        <v>55</v>
      </c>
    </row>
    <row r="163" spans="1:5" ht="12.75">
      <c r="A163" s="35" t="s">
        <v>56</v>
      </c>
      <c r="E163" s="40" t="s">
        <v>4407</v>
      </c>
    </row>
    <row r="164" spans="1:5" ht="102">
      <c r="A164" t="s">
        <v>58</v>
      </c>
      <c r="E164" s="39" t="s">
        <v>4414</v>
      </c>
    </row>
    <row r="165" spans="1:16" ht="12.75">
      <c r="A165" t="s">
        <v>49</v>
      </c>
      <c s="34" t="s">
        <v>174</v>
      </c>
      <c s="34" t="s">
        <v>4415</v>
      </c>
      <c s="35" t="s">
        <v>5</v>
      </c>
      <c s="6" t="s">
        <v>4416</v>
      </c>
      <c s="36" t="s">
        <v>100</v>
      </c>
      <c s="37">
        <v>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377</v>
      </c>
      <c>
        <f>(M165*21)/100</f>
      </c>
      <c t="s">
        <v>27</v>
      </c>
    </row>
    <row r="166" spans="1:5" ht="12.75">
      <c r="A166" s="35" t="s">
        <v>54</v>
      </c>
      <c r="E166" s="39" t="s">
        <v>55</v>
      </c>
    </row>
    <row r="167" spans="1:5" ht="12.75">
      <c r="A167" s="35" t="s">
        <v>56</v>
      </c>
      <c r="E167" s="40" t="s">
        <v>4407</v>
      </c>
    </row>
    <row r="168" spans="1:5" ht="102">
      <c r="A168" t="s">
        <v>58</v>
      </c>
      <c r="E168" s="39" t="s">
        <v>4414</v>
      </c>
    </row>
    <row r="169" spans="1:16" ht="12.75">
      <c r="A169" t="s">
        <v>49</v>
      </c>
      <c s="34" t="s">
        <v>177</v>
      </c>
      <c s="34" t="s">
        <v>4417</v>
      </c>
      <c s="35" t="s">
        <v>5</v>
      </c>
      <c s="6" t="s">
        <v>4418</v>
      </c>
      <c s="36" t="s">
        <v>93</v>
      </c>
      <c s="37">
        <v>110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377</v>
      </c>
      <c>
        <f>(M169*21)/100</f>
      </c>
      <c t="s">
        <v>27</v>
      </c>
    </row>
    <row r="170" spans="1:5" ht="12.75">
      <c r="A170" s="35" t="s">
        <v>54</v>
      </c>
      <c r="E170" s="39" t="s">
        <v>55</v>
      </c>
    </row>
    <row r="171" spans="1:5" ht="12.75">
      <c r="A171" s="35" t="s">
        <v>56</v>
      </c>
      <c r="E171" s="40" t="s">
        <v>4407</v>
      </c>
    </row>
    <row r="172" spans="1:5" ht="102">
      <c r="A172" t="s">
        <v>58</v>
      </c>
      <c r="E172" s="39" t="s">
        <v>4419</v>
      </c>
    </row>
    <row r="173" spans="1:13" ht="12.75">
      <c r="A173" t="s">
        <v>46</v>
      </c>
      <c r="C173" s="31" t="s">
        <v>67</v>
      </c>
      <c r="E173" s="33" t="s">
        <v>4420</v>
      </c>
      <c r="J173" s="32">
        <f>0</f>
      </c>
      <c s="32">
        <f>0</f>
      </c>
      <c s="32">
        <f>0+L174+L178</f>
      </c>
      <c s="32">
        <f>0+M174+M178</f>
      </c>
    </row>
    <row r="174" spans="1:16" ht="12.75">
      <c r="A174" t="s">
        <v>49</v>
      </c>
      <c s="34" t="s">
        <v>180</v>
      </c>
      <c s="34" t="s">
        <v>4421</v>
      </c>
      <c s="35" t="s">
        <v>5</v>
      </c>
      <c s="6" t="s">
        <v>4422</v>
      </c>
      <c s="36" t="s">
        <v>100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377</v>
      </c>
      <c>
        <f>(M174*21)/100</f>
      </c>
      <c t="s">
        <v>27</v>
      </c>
    </row>
    <row r="175" spans="1:5" ht="12.75">
      <c r="A175" s="35" t="s">
        <v>54</v>
      </c>
      <c r="E175" s="39" t="s">
        <v>55</v>
      </c>
    </row>
    <row r="176" spans="1:5" ht="12.75">
      <c r="A176" s="35" t="s">
        <v>56</v>
      </c>
      <c r="E176" s="40" t="s">
        <v>4312</v>
      </c>
    </row>
    <row r="177" spans="1:5" ht="89.25">
      <c r="A177" t="s">
        <v>58</v>
      </c>
      <c r="E177" s="39" t="s">
        <v>4423</v>
      </c>
    </row>
    <row r="178" spans="1:16" ht="12.75">
      <c r="A178" t="s">
        <v>49</v>
      </c>
      <c s="34" t="s">
        <v>183</v>
      </c>
      <c s="34" t="s">
        <v>4424</v>
      </c>
      <c s="35" t="s">
        <v>5</v>
      </c>
      <c s="6" t="s">
        <v>4425</v>
      </c>
      <c s="36" t="s">
        <v>100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377</v>
      </c>
      <c>
        <f>(M178*21)/100</f>
      </c>
      <c t="s">
        <v>27</v>
      </c>
    </row>
    <row r="179" spans="1:5" ht="12.75">
      <c r="A179" s="35" t="s">
        <v>54</v>
      </c>
      <c r="E179" s="39" t="s">
        <v>55</v>
      </c>
    </row>
    <row r="180" spans="1:5" ht="12.75">
      <c r="A180" s="35" t="s">
        <v>56</v>
      </c>
      <c r="E180" s="40" t="s">
        <v>4312</v>
      </c>
    </row>
    <row r="181" spans="1:5" ht="89.25">
      <c r="A181" t="s">
        <v>58</v>
      </c>
      <c r="E181" s="39" t="s">
        <v>4423</v>
      </c>
    </row>
    <row r="182" spans="1:13" ht="12.75">
      <c r="A182" t="s">
        <v>46</v>
      </c>
      <c r="C182" s="31" t="s">
        <v>70</v>
      </c>
      <c r="E182" s="33" t="s">
        <v>4426</v>
      </c>
      <c r="J182" s="32">
        <f>0</f>
      </c>
      <c s="32">
        <f>0</f>
      </c>
      <c s="32">
        <f>0+L183+L187+L191+L195+L199+L203+L207+L211+L215+L219+L223+L227+L231+L235+L239+L243+L247+L251+L255+L259+L263</f>
      </c>
      <c s="32">
        <f>0+M183+M187+M191+M195+M199+M203+M207+M211+M215+M219+M223+M227+M231+M235+M239+M243+M247+M251+M255+M259+M263</f>
      </c>
    </row>
    <row r="183" spans="1:16" ht="12.75">
      <c r="A183" t="s">
        <v>49</v>
      </c>
      <c s="34" t="s">
        <v>186</v>
      </c>
      <c s="34" t="s">
        <v>4427</v>
      </c>
      <c s="35" t="s">
        <v>5</v>
      </c>
      <c s="6" t="s">
        <v>4428</v>
      </c>
      <c s="36" t="s">
        <v>83</v>
      </c>
      <c s="37">
        <v>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4429</v>
      </c>
    </row>
    <row r="186" spans="1:5" ht="127.5">
      <c r="A186" t="s">
        <v>58</v>
      </c>
      <c r="E186" s="39" t="s">
        <v>4430</v>
      </c>
    </row>
    <row r="187" spans="1:16" ht="12.75">
      <c r="A187" t="s">
        <v>49</v>
      </c>
      <c s="34" t="s">
        <v>190</v>
      </c>
      <c s="34" t="s">
        <v>4431</v>
      </c>
      <c s="35" t="s">
        <v>5</v>
      </c>
      <c s="6" t="s">
        <v>4432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4429</v>
      </c>
    </row>
    <row r="190" spans="1:5" ht="102">
      <c r="A190" t="s">
        <v>58</v>
      </c>
      <c r="E190" s="39" t="s">
        <v>4433</v>
      </c>
    </row>
    <row r="191" spans="1:16" ht="12.75">
      <c r="A191" t="s">
        <v>49</v>
      </c>
      <c s="34" t="s">
        <v>193</v>
      </c>
      <c s="34" t="s">
        <v>4434</v>
      </c>
      <c s="35" t="s">
        <v>5</v>
      </c>
      <c s="6" t="s">
        <v>4435</v>
      </c>
      <c s="36" t="s">
        <v>100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4429</v>
      </c>
    </row>
    <row r="194" spans="1:5" ht="102">
      <c r="A194" t="s">
        <v>58</v>
      </c>
      <c r="E194" s="39" t="s">
        <v>4433</v>
      </c>
    </row>
    <row r="195" spans="1:16" ht="12.75">
      <c r="A195" t="s">
        <v>49</v>
      </c>
      <c s="34" t="s">
        <v>196</v>
      </c>
      <c s="34" t="s">
        <v>4436</v>
      </c>
      <c s="35" t="s">
        <v>5</v>
      </c>
      <c s="6" t="s">
        <v>4437</v>
      </c>
      <c s="36" t="s">
        <v>100</v>
      </c>
      <c s="37">
        <v>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4429</v>
      </c>
    </row>
    <row r="198" spans="1:5" ht="102">
      <c r="A198" t="s">
        <v>58</v>
      </c>
      <c r="E198" s="39" t="s">
        <v>4433</v>
      </c>
    </row>
    <row r="199" spans="1:16" ht="12.75">
      <c r="A199" t="s">
        <v>49</v>
      </c>
      <c s="34" t="s">
        <v>199</v>
      </c>
      <c s="34" t="s">
        <v>4438</v>
      </c>
      <c s="35" t="s">
        <v>5</v>
      </c>
      <c s="6" t="s">
        <v>4439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55</v>
      </c>
    </row>
    <row r="201" spans="1:5" ht="12.75">
      <c r="A201" s="35" t="s">
        <v>56</v>
      </c>
      <c r="E201" s="40" t="s">
        <v>4429</v>
      </c>
    </row>
    <row r="202" spans="1:5" ht="102">
      <c r="A202" t="s">
        <v>58</v>
      </c>
      <c r="E202" s="39" t="s">
        <v>4433</v>
      </c>
    </row>
    <row r="203" spans="1:16" ht="12.75">
      <c r="A203" t="s">
        <v>49</v>
      </c>
      <c s="34" t="s">
        <v>202</v>
      </c>
      <c s="34" t="s">
        <v>4440</v>
      </c>
      <c s="35" t="s">
        <v>5</v>
      </c>
      <c s="6" t="s">
        <v>4441</v>
      </c>
      <c s="36" t="s">
        <v>100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55</v>
      </c>
    </row>
    <row r="205" spans="1:5" ht="12.75">
      <c r="A205" s="35" t="s">
        <v>56</v>
      </c>
      <c r="E205" s="40" t="s">
        <v>4429</v>
      </c>
    </row>
    <row r="206" spans="1:5" ht="102">
      <c r="A206" t="s">
        <v>58</v>
      </c>
      <c r="E206" s="39" t="s">
        <v>4442</v>
      </c>
    </row>
    <row r="207" spans="1:16" ht="12.75">
      <c r="A207" t="s">
        <v>49</v>
      </c>
      <c s="34" t="s">
        <v>206</v>
      </c>
      <c s="34" t="s">
        <v>4443</v>
      </c>
      <c s="35" t="s">
        <v>5</v>
      </c>
      <c s="6" t="s">
        <v>4444</v>
      </c>
      <c s="36" t="s">
        <v>100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55</v>
      </c>
    </row>
    <row r="209" spans="1:5" ht="12.75">
      <c r="A209" s="35" t="s">
        <v>56</v>
      </c>
      <c r="E209" s="40" t="s">
        <v>4429</v>
      </c>
    </row>
    <row r="210" spans="1:5" ht="102">
      <c r="A210" t="s">
        <v>58</v>
      </c>
      <c r="E210" s="39" t="s">
        <v>4442</v>
      </c>
    </row>
    <row r="211" spans="1:16" ht="12.75">
      <c r="A211" t="s">
        <v>49</v>
      </c>
      <c s="34" t="s">
        <v>209</v>
      </c>
      <c s="34" t="s">
        <v>4445</v>
      </c>
      <c s="35" t="s">
        <v>5</v>
      </c>
      <c s="6" t="s">
        <v>4446</v>
      </c>
      <c s="36" t="s">
        <v>100</v>
      </c>
      <c s="37">
        <v>28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55</v>
      </c>
    </row>
    <row r="213" spans="1:5" ht="12.75">
      <c r="A213" s="35" t="s">
        <v>56</v>
      </c>
      <c r="E213" s="40" t="s">
        <v>4429</v>
      </c>
    </row>
    <row r="214" spans="1:5" ht="102">
      <c r="A214" t="s">
        <v>58</v>
      </c>
      <c r="E214" s="39" t="s">
        <v>4442</v>
      </c>
    </row>
    <row r="215" spans="1:16" ht="12.75">
      <c r="A215" t="s">
        <v>49</v>
      </c>
      <c s="34" t="s">
        <v>212</v>
      </c>
      <c s="34" t="s">
        <v>4447</v>
      </c>
      <c s="35" t="s">
        <v>5</v>
      </c>
      <c s="6" t="s">
        <v>4448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4429</v>
      </c>
    </row>
    <row r="218" spans="1:5" ht="102">
      <c r="A218" t="s">
        <v>58</v>
      </c>
      <c r="E218" s="39" t="s">
        <v>4442</v>
      </c>
    </row>
    <row r="219" spans="1:16" ht="12.75">
      <c r="A219" t="s">
        <v>49</v>
      </c>
      <c s="34" t="s">
        <v>215</v>
      </c>
      <c s="34" t="s">
        <v>4449</v>
      </c>
      <c s="35" t="s">
        <v>5</v>
      </c>
      <c s="6" t="s">
        <v>4450</v>
      </c>
      <c s="36" t="s">
        <v>100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377</v>
      </c>
      <c>
        <f>(M219*21)/100</f>
      </c>
      <c t="s">
        <v>27</v>
      </c>
    </row>
    <row r="220" spans="1:5" ht="12.75">
      <c r="A220" s="35" t="s">
        <v>54</v>
      </c>
      <c r="E220" s="39" t="s">
        <v>55</v>
      </c>
    </row>
    <row r="221" spans="1:5" ht="12.75">
      <c r="A221" s="35" t="s">
        <v>56</v>
      </c>
      <c r="E221" s="40" t="s">
        <v>4429</v>
      </c>
    </row>
    <row r="222" spans="1:5" ht="102">
      <c r="A222" t="s">
        <v>58</v>
      </c>
      <c r="E222" s="39" t="s">
        <v>4442</v>
      </c>
    </row>
    <row r="223" spans="1:16" ht="12.75">
      <c r="A223" t="s">
        <v>49</v>
      </c>
      <c s="34" t="s">
        <v>218</v>
      </c>
      <c s="34" t="s">
        <v>4451</v>
      </c>
      <c s="35" t="s">
        <v>5</v>
      </c>
      <c s="6" t="s">
        <v>4452</v>
      </c>
      <c s="36" t="s">
        <v>100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55</v>
      </c>
    </row>
    <row r="225" spans="1:5" ht="12.75">
      <c r="A225" s="35" t="s">
        <v>56</v>
      </c>
      <c r="E225" s="40" t="s">
        <v>4429</v>
      </c>
    </row>
    <row r="226" spans="1:5" ht="102">
      <c r="A226" t="s">
        <v>58</v>
      </c>
      <c r="E226" s="39" t="s">
        <v>4442</v>
      </c>
    </row>
    <row r="227" spans="1:16" ht="12.75">
      <c r="A227" t="s">
        <v>49</v>
      </c>
      <c s="34" t="s">
        <v>221</v>
      </c>
      <c s="34" t="s">
        <v>4453</v>
      </c>
      <c s="35" t="s">
        <v>5</v>
      </c>
      <c s="6" t="s">
        <v>4454</v>
      </c>
      <c s="36" t="s">
        <v>100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55</v>
      </c>
    </row>
    <row r="229" spans="1:5" ht="12.75">
      <c r="A229" s="35" t="s">
        <v>56</v>
      </c>
      <c r="E229" s="40" t="s">
        <v>4429</v>
      </c>
    </row>
    <row r="230" spans="1:5" ht="102">
      <c r="A230" t="s">
        <v>58</v>
      </c>
      <c r="E230" s="39" t="s">
        <v>4442</v>
      </c>
    </row>
    <row r="231" spans="1:16" ht="25.5">
      <c r="A231" t="s">
        <v>49</v>
      </c>
      <c s="34" t="s">
        <v>224</v>
      </c>
      <c s="34" t="s">
        <v>4455</v>
      </c>
      <c s="35" t="s">
        <v>5</v>
      </c>
      <c s="6" t="s">
        <v>4456</v>
      </c>
      <c s="36" t="s">
        <v>100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55</v>
      </c>
    </row>
    <row r="233" spans="1:5" ht="12.75">
      <c r="A233" s="35" t="s">
        <v>56</v>
      </c>
      <c r="E233" s="40" t="s">
        <v>4429</v>
      </c>
    </row>
    <row r="234" spans="1:5" ht="102">
      <c r="A234" t="s">
        <v>58</v>
      </c>
      <c r="E234" s="39" t="s">
        <v>4442</v>
      </c>
    </row>
    <row r="235" spans="1:16" ht="12.75">
      <c r="A235" t="s">
        <v>49</v>
      </c>
      <c s="34" t="s">
        <v>227</v>
      </c>
      <c s="34" t="s">
        <v>4457</v>
      </c>
      <c s="35" t="s">
        <v>5</v>
      </c>
      <c s="6" t="s">
        <v>4458</v>
      </c>
      <c s="36" t="s">
        <v>100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55</v>
      </c>
    </row>
    <row r="237" spans="1:5" ht="12.75">
      <c r="A237" s="35" t="s">
        <v>56</v>
      </c>
      <c r="E237" s="40" t="s">
        <v>4429</v>
      </c>
    </row>
    <row r="238" spans="1:5" ht="102">
      <c r="A238" t="s">
        <v>58</v>
      </c>
      <c r="E238" s="39" t="s">
        <v>4442</v>
      </c>
    </row>
    <row r="239" spans="1:16" ht="12.75">
      <c r="A239" t="s">
        <v>49</v>
      </c>
      <c s="34" t="s">
        <v>230</v>
      </c>
      <c s="34" t="s">
        <v>4459</v>
      </c>
      <c s="35" t="s">
        <v>5</v>
      </c>
      <c s="6" t="s">
        <v>4460</v>
      </c>
      <c s="36" t="s">
        <v>100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377</v>
      </c>
      <c>
        <f>(M239*21)/100</f>
      </c>
      <c t="s">
        <v>27</v>
      </c>
    </row>
    <row r="240" spans="1:5" ht="12.75">
      <c r="A240" s="35" t="s">
        <v>54</v>
      </c>
      <c r="E240" s="39" t="s">
        <v>55</v>
      </c>
    </row>
    <row r="241" spans="1:5" ht="12.75">
      <c r="A241" s="35" t="s">
        <v>56</v>
      </c>
      <c r="E241" s="40" t="s">
        <v>4429</v>
      </c>
    </row>
    <row r="242" spans="1:5" ht="102">
      <c r="A242" t="s">
        <v>58</v>
      </c>
      <c r="E242" s="39" t="s">
        <v>4442</v>
      </c>
    </row>
    <row r="243" spans="1:16" ht="12.75">
      <c r="A243" t="s">
        <v>49</v>
      </c>
      <c s="34" t="s">
        <v>233</v>
      </c>
      <c s="34" t="s">
        <v>4461</v>
      </c>
      <c s="35" t="s">
        <v>5</v>
      </c>
      <c s="6" t="s">
        <v>4462</v>
      </c>
      <c s="36" t="s">
        <v>100</v>
      </c>
      <c s="37">
        <v>175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55</v>
      </c>
    </row>
    <row r="245" spans="1:5" ht="12.75">
      <c r="A245" s="35" t="s">
        <v>56</v>
      </c>
      <c r="E245" s="40" t="s">
        <v>4429</v>
      </c>
    </row>
    <row r="246" spans="1:5" ht="102">
      <c r="A246" t="s">
        <v>58</v>
      </c>
      <c r="E246" s="39" t="s">
        <v>4442</v>
      </c>
    </row>
    <row r="247" spans="1:16" ht="12.75">
      <c r="A247" t="s">
        <v>49</v>
      </c>
      <c s="34" t="s">
        <v>236</v>
      </c>
      <c s="34" t="s">
        <v>4463</v>
      </c>
      <c s="35" t="s">
        <v>5</v>
      </c>
      <c s="6" t="s">
        <v>4464</v>
      </c>
      <c s="36" t="s">
        <v>100</v>
      </c>
      <c s="37">
        <v>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55</v>
      </c>
    </row>
    <row r="249" spans="1:5" ht="12.75">
      <c r="A249" s="35" t="s">
        <v>56</v>
      </c>
      <c r="E249" s="40" t="s">
        <v>4429</v>
      </c>
    </row>
    <row r="250" spans="1:5" ht="102">
      <c r="A250" t="s">
        <v>58</v>
      </c>
      <c r="E250" s="39" t="s">
        <v>4442</v>
      </c>
    </row>
    <row r="251" spans="1:16" ht="25.5">
      <c r="A251" t="s">
        <v>49</v>
      </c>
      <c s="34" t="s">
        <v>239</v>
      </c>
      <c s="34" t="s">
        <v>4465</v>
      </c>
      <c s="35" t="s">
        <v>5</v>
      </c>
      <c s="6" t="s">
        <v>4466</v>
      </c>
      <c s="36" t="s">
        <v>93</v>
      </c>
      <c s="37">
        <v>1370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55</v>
      </c>
    </row>
    <row r="253" spans="1:5" ht="12.75">
      <c r="A253" s="35" t="s">
        <v>56</v>
      </c>
      <c r="E253" s="40" t="s">
        <v>4429</v>
      </c>
    </row>
    <row r="254" spans="1:5" ht="102">
      <c r="A254" t="s">
        <v>58</v>
      </c>
      <c r="E254" s="39" t="s">
        <v>4467</v>
      </c>
    </row>
    <row r="255" spans="1:16" ht="25.5">
      <c r="A255" t="s">
        <v>49</v>
      </c>
      <c s="34" t="s">
        <v>242</v>
      </c>
      <c s="34" t="s">
        <v>4468</v>
      </c>
      <c s="35" t="s">
        <v>5</v>
      </c>
      <c s="6" t="s">
        <v>4469</v>
      </c>
      <c s="36" t="s">
        <v>93</v>
      </c>
      <c s="37">
        <v>1370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55</v>
      </c>
    </row>
    <row r="257" spans="1:5" ht="12.75">
      <c r="A257" s="35" t="s">
        <v>56</v>
      </c>
      <c r="E257" s="40" t="s">
        <v>4429</v>
      </c>
    </row>
    <row r="258" spans="1:5" ht="102">
      <c r="A258" t="s">
        <v>58</v>
      </c>
      <c r="E258" s="39" t="s">
        <v>4467</v>
      </c>
    </row>
    <row r="259" spans="1:16" ht="12.75">
      <c r="A259" t="s">
        <v>49</v>
      </c>
      <c s="34" t="s">
        <v>245</v>
      </c>
      <c s="34" t="s">
        <v>4470</v>
      </c>
      <c s="35" t="s">
        <v>5</v>
      </c>
      <c s="6" t="s">
        <v>708</v>
      </c>
      <c s="36" t="s">
        <v>709</v>
      </c>
      <c s="37">
        <v>650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55</v>
      </c>
    </row>
    <row r="261" spans="1:5" ht="12.75">
      <c r="A261" s="35" t="s">
        <v>56</v>
      </c>
      <c r="E261" s="40" t="s">
        <v>4429</v>
      </c>
    </row>
    <row r="262" spans="1:5" ht="127.5">
      <c r="A262" t="s">
        <v>58</v>
      </c>
      <c r="E262" s="39" t="s">
        <v>4471</v>
      </c>
    </row>
    <row r="263" spans="1:16" ht="12.75">
      <c r="A263" t="s">
        <v>49</v>
      </c>
      <c s="34" t="s">
        <v>248</v>
      </c>
      <c s="34" t="s">
        <v>4472</v>
      </c>
      <c s="35" t="s">
        <v>5</v>
      </c>
      <c s="6" t="s">
        <v>4473</v>
      </c>
      <c s="36" t="s">
        <v>329</v>
      </c>
      <c s="37">
        <v>20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55</v>
      </c>
    </row>
    <row r="265" spans="1:5" ht="12.75">
      <c r="A265" s="35" t="s">
        <v>56</v>
      </c>
      <c r="E265" s="40" t="s">
        <v>4316</v>
      </c>
    </row>
    <row r="266" spans="1:5" ht="89.25">
      <c r="A266" t="s">
        <v>58</v>
      </c>
      <c r="E266" s="39" t="s">
        <v>4474</v>
      </c>
    </row>
    <row r="267" spans="1:13" ht="12.75">
      <c r="A267" t="s">
        <v>46</v>
      </c>
      <c r="C267" s="31" t="s">
        <v>73</v>
      </c>
      <c r="E267" s="33" t="s">
        <v>4475</v>
      </c>
      <c r="J267" s="32">
        <f>0</f>
      </c>
      <c s="32">
        <f>0</f>
      </c>
      <c s="32">
        <f>0+L268+L272+L276+L280+L284+L288+L292+L296+L300</f>
      </c>
      <c s="32">
        <f>0+M268+M272+M276+M280+M284+M288+M292+M296+M300</f>
      </c>
    </row>
    <row r="268" spans="1:16" ht="12.75">
      <c r="A268" t="s">
        <v>49</v>
      </c>
      <c s="34" t="s">
        <v>251</v>
      </c>
      <c s="34" t="s">
        <v>4476</v>
      </c>
      <c s="35" t="s">
        <v>5</v>
      </c>
      <c s="6" t="s">
        <v>4477</v>
      </c>
      <c s="36" t="s">
        <v>205</v>
      </c>
      <c s="37">
        <v>2.5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377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4429</v>
      </c>
    </row>
    <row r="271" spans="1:5" ht="89.25">
      <c r="A271" t="s">
        <v>58</v>
      </c>
      <c r="E271" s="39" t="s">
        <v>4478</v>
      </c>
    </row>
    <row r="272" spans="1:16" ht="12.75">
      <c r="A272" t="s">
        <v>49</v>
      </c>
      <c s="34" t="s">
        <v>254</v>
      </c>
      <c s="34" t="s">
        <v>4479</v>
      </c>
      <c s="35" t="s">
        <v>5</v>
      </c>
      <c s="6" t="s">
        <v>4480</v>
      </c>
      <c s="36" t="s">
        <v>100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377</v>
      </c>
      <c>
        <f>(M272*21)/100</f>
      </c>
      <c t="s">
        <v>27</v>
      </c>
    </row>
    <row r="273" spans="1:5" ht="12.75">
      <c r="A273" s="35" t="s">
        <v>54</v>
      </c>
      <c r="E273" s="39" t="s">
        <v>55</v>
      </c>
    </row>
    <row r="274" spans="1:5" ht="12.75">
      <c r="A274" s="35" t="s">
        <v>56</v>
      </c>
      <c r="E274" s="40" t="s">
        <v>4407</v>
      </c>
    </row>
    <row r="275" spans="1:5" ht="89.25">
      <c r="A275" t="s">
        <v>58</v>
      </c>
      <c r="E275" s="39" t="s">
        <v>4481</v>
      </c>
    </row>
    <row r="276" spans="1:16" ht="12.75">
      <c r="A276" t="s">
        <v>49</v>
      </c>
      <c s="34" t="s">
        <v>257</v>
      </c>
      <c s="34" t="s">
        <v>4482</v>
      </c>
      <c s="35" t="s">
        <v>5</v>
      </c>
      <c s="6" t="s">
        <v>4483</v>
      </c>
      <c s="36" t="s">
        <v>100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377</v>
      </c>
      <c>
        <f>(M276*21)/100</f>
      </c>
      <c t="s">
        <v>27</v>
      </c>
    </row>
    <row r="277" spans="1:5" ht="12.75">
      <c r="A277" s="35" t="s">
        <v>54</v>
      </c>
      <c r="E277" s="39" t="s">
        <v>55</v>
      </c>
    </row>
    <row r="278" spans="1:5" ht="12.75">
      <c r="A278" s="35" t="s">
        <v>56</v>
      </c>
      <c r="E278" s="40" t="s">
        <v>4312</v>
      </c>
    </row>
    <row r="279" spans="1:5" ht="89.25">
      <c r="A279" t="s">
        <v>58</v>
      </c>
      <c r="E279" s="39" t="s">
        <v>4484</v>
      </c>
    </row>
    <row r="280" spans="1:16" ht="12.75">
      <c r="A280" t="s">
        <v>49</v>
      </c>
      <c s="34" t="s">
        <v>260</v>
      </c>
      <c s="34" t="s">
        <v>4485</v>
      </c>
      <c s="35" t="s">
        <v>5</v>
      </c>
      <c s="6" t="s">
        <v>4486</v>
      </c>
      <c s="36" t="s">
        <v>100</v>
      </c>
      <c s="37">
        <v>3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377</v>
      </c>
      <c>
        <f>(M280*21)/100</f>
      </c>
      <c t="s">
        <v>27</v>
      </c>
    </row>
    <row r="281" spans="1:5" ht="12.75">
      <c r="A281" s="35" t="s">
        <v>54</v>
      </c>
      <c r="E281" s="39" t="s">
        <v>55</v>
      </c>
    </row>
    <row r="282" spans="1:5" ht="12.75">
      <c r="A282" s="35" t="s">
        <v>56</v>
      </c>
      <c r="E282" s="40" t="s">
        <v>4312</v>
      </c>
    </row>
    <row r="283" spans="1:5" ht="89.25">
      <c r="A283" t="s">
        <v>58</v>
      </c>
      <c r="E283" s="39" t="s">
        <v>4487</v>
      </c>
    </row>
    <row r="284" spans="1:16" ht="12.75">
      <c r="A284" t="s">
        <v>49</v>
      </c>
      <c s="34" t="s">
        <v>263</v>
      </c>
      <c s="34" t="s">
        <v>1195</v>
      </c>
      <c s="35" t="s">
        <v>5</v>
      </c>
      <c s="6" t="s">
        <v>353</v>
      </c>
      <c s="36" t="s">
        <v>100</v>
      </c>
      <c s="37">
        <v>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377</v>
      </c>
      <c>
        <f>(M284*21)/100</f>
      </c>
      <c t="s">
        <v>27</v>
      </c>
    </row>
    <row r="285" spans="1:5" ht="12.75">
      <c r="A285" s="35" t="s">
        <v>54</v>
      </c>
      <c r="E285" s="39" t="s">
        <v>55</v>
      </c>
    </row>
    <row r="286" spans="1:5" ht="12.75">
      <c r="A286" s="35" t="s">
        <v>56</v>
      </c>
      <c r="E286" s="40" t="s">
        <v>4312</v>
      </c>
    </row>
    <row r="287" spans="1:5" ht="89.25">
      <c r="A287" t="s">
        <v>58</v>
      </c>
      <c r="E287" s="39" t="s">
        <v>4488</v>
      </c>
    </row>
    <row r="288" spans="1:16" ht="12.75">
      <c r="A288" t="s">
        <v>49</v>
      </c>
      <c s="34" t="s">
        <v>266</v>
      </c>
      <c s="34" t="s">
        <v>4489</v>
      </c>
      <c s="35" t="s">
        <v>5</v>
      </c>
      <c s="6" t="s">
        <v>4490</v>
      </c>
      <c s="36" t="s">
        <v>329</v>
      </c>
      <c s="37">
        <v>20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377</v>
      </c>
      <c>
        <f>(M288*21)/100</f>
      </c>
      <c t="s">
        <v>27</v>
      </c>
    </row>
    <row r="289" spans="1:5" ht="12.75">
      <c r="A289" s="35" t="s">
        <v>54</v>
      </c>
      <c r="E289" s="39" t="s">
        <v>55</v>
      </c>
    </row>
    <row r="290" spans="1:5" ht="12.75">
      <c r="A290" s="35" t="s">
        <v>56</v>
      </c>
      <c r="E290" s="40" t="s">
        <v>4316</v>
      </c>
    </row>
    <row r="291" spans="1:5" ht="89.25">
      <c r="A291" t="s">
        <v>58</v>
      </c>
      <c r="E291" s="39" t="s">
        <v>4491</v>
      </c>
    </row>
    <row r="292" spans="1:16" ht="25.5">
      <c r="A292" t="s">
        <v>49</v>
      </c>
      <c s="34" t="s">
        <v>269</v>
      </c>
      <c s="34" t="s">
        <v>565</v>
      </c>
      <c s="35" t="s">
        <v>5</v>
      </c>
      <c s="6" t="s">
        <v>1822</v>
      </c>
      <c s="36" t="s">
        <v>52</v>
      </c>
      <c s="37">
        <v>53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377</v>
      </c>
      <c>
        <f>(M292*21)/100</f>
      </c>
      <c t="s">
        <v>27</v>
      </c>
    </row>
    <row r="293" spans="1:5" ht="12.75">
      <c r="A293" s="35" t="s">
        <v>54</v>
      </c>
      <c r="E293" s="39" t="s">
        <v>55</v>
      </c>
    </row>
    <row r="294" spans="1:5" ht="12.75">
      <c r="A294" s="35" t="s">
        <v>56</v>
      </c>
      <c r="E294" s="40" t="s">
        <v>4492</v>
      </c>
    </row>
    <row r="295" spans="1:5" ht="140.25">
      <c r="A295" t="s">
        <v>58</v>
      </c>
      <c r="E295" s="39" t="s">
        <v>1825</v>
      </c>
    </row>
    <row r="296" spans="1:16" ht="25.5">
      <c r="A296" t="s">
        <v>49</v>
      </c>
      <c s="34" t="s">
        <v>272</v>
      </c>
      <c s="34" t="s">
        <v>60</v>
      </c>
      <c s="35" t="s">
        <v>5</v>
      </c>
      <c s="6" t="s">
        <v>61</v>
      </c>
      <c s="36" t="s">
        <v>52</v>
      </c>
      <c s="37">
        <v>5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377</v>
      </c>
      <c>
        <f>(M296*21)/100</f>
      </c>
      <c t="s">
        <v>27</v>
      </c>
    </row>
    <row r="297" spans="1:5" ht="12.75">
      <c r="A297" s="35" t="s">
        <v>54</v>
      </c>
      <c r="E297" s="39" t="s">
        <v>55</v>
      </c>
    </row>
    <row r="298" spans="1:5" ht="12.75">
      <c r="A298" s="35" t="s">
        <v>56</v>
      </c>
      <c r="E298" s="40" t="s">
        <v>4385</v>
      </c>
    </row>
    <row r="299" spans="1:5" ht="140.25">
      <c r="A299" t="s">
        <v>58</v>
      </c>
      <c r="E299" s="39" t="s">
        <v>1825</v>
      </c>
    </row>
    <row r="300" spans="1:16" ht="25.5">
      <c r="A300" t="s">
        <v>49</v>
      </c>
      <c s="34" t="s">
        <v>275</v>
      </c>
      <c s="34" t="s">
        <v>4493</v>
      </c>
      <c s="35" t="s">
        <v>5</v>
      </c>
      <c s="6" t="s">
        <v>4494</v>
      </c>
      <c s="36" t="s">
        <v>52</v>
      </c>
      <c s="37">
        <v>0.1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377</v>
      </c>
      <c>
        <f>(M300*21)/100</f>
      </c>
      <c t="s">
        <v>27</v>
      </c>
    </row>
    <row r="301" spans="1:5" ht="12.75">
      <c r="A301" s="35" t="s">
        <v>54</v>
      </c>
      <c r="E301" s="39" t="s">
        <v>55</v>
      </c>
    </row>
    <row r="302" spans="1:5" ht="12.75">
      <c r="A302" s="35" t="s">
        <v>56</v>
      </c>
      <c r="E302" s="40" t="s">
        <v>4385</v>
      </c>
    </row>
    <row r="303" spans="1:5" ht="140.25">
      <c r="A303" t="s">
        <v>58</v>
      </c>
      <c r="E303" s="39" t="s">
        <v>1825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2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4495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4495</v>
      </c>
      <c r="E4" s="26" t="s">
        <v>4496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COUNTIFS(L8:L294,"=0",A8:A294,"P")+COUNTIFS(L8:L294,"",A8:A294,"P")+SUM(Q8:Q294)</f>
      </c>
    </row>
    <row r="8" spans="1:13" ht="12.75">
      <c r="A8" t="s">
        <v>44</v>
      </c>
      <c r="C8" s="28" t="s">
        <v>4499</v>
      </c>
      <c r="E8" s="30" t="s">
        <v>4498</v>
      </c>
      <c r="J8" s="29">
        <f>0+J9+J46+J59+J152+J257</f>
      </c>
      <c s="29">
        <f>0+K9+K46+K59+K152+K257</f>
      </c>
      <c s="29">
        <f>0+L9+L46+L59+L152+L257</f>
      </c>
      <c s="29">
        <f>0+M9+M46+M59+M152+M257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47</v>
      </c>
      <c s="34" t="s">
        <v>380</v>
      </c>
      <c s="35" t="s">
        <v>5</v>
      </c>
      <c s="6" t="s">
        <v>381</v>
      </c>
      <c s="36" t="s">
        <v>83</v>
      </c>
      <c s="37">
        <v>392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4500</v>
      </c>
    </row>
    <row r="13" spans="1:5" ht="318.75">
      <c r="A13" t="s">
        <v>58</v>
      </c>
      <c r="E13" s="39" t="s">
        <v>4501</v>
      </c>
    </row>
    <row r="14" spans="1:16" ht="12.75">
      <c r="A14" t="s">
        <v>49</v>
      </c>
      <c s="34" t="s">
        <v>27</v>
      </c>
      <c s="34" t="s">
        <v>95</v>
      </c>
      <c s="35" t="s">
        <v>5</v>
      </c>
      <c s="6" t="s">
        <v>96</v>
      </c>
      <c s="36" t="s">
        <v>83</v>
      </c>
      <c s="37">
        <v>392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4500</v>
      </c>
    </row>
    <row r="17" spans="1:5" ht="318.75">
      <c r="A17" t="s">
        <v>58</v>
      </c>
      <c r="E17" s="39" t="s">
        <v>4501</v>
      </c>
    </row>
    <row r="18" spans="1:16" ht="12.75">
      <c r="A18" t="s">
        <v>49</v>
      </c>
      <c s="34" t="s">
        <v>26</v>
      </c>
      <c s="34" t="s">
        <v>4502</v>
      </c>
      <c s="35" t="s">
        <v>5</v>
      </c>
      <c s="6" t="s">
        <v>4503</v>
      </c>
      <c s="36" t="s">
        <v>100</v>
      </c>
      <c s="37">
        <v>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58</v>
      </c>
      <c r="E21" s="39" t="s">
        <v>1591</v>
      </c>
    </row>
    <row r="22" spans="1:16" ht="12.75">
      <c r="A22" t="s">
        <v>49</v>
      </c>
      <c s="34" t="s">
        <v>64</v>
      </c>
      <c s="34" t="s">
        <v>4504</v>
      </c>
      <c s="35" t="s">
        <v>5</v>
      </c>
      <c s="6" t="s">
        <v>4505</v>
      </c>
      <c s="36" t="s">
        <v>93</v>
      </c>
      <c s="37">
        <v>60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4506</v>
      </c>
    </row>
    <row r="25" spans="1:5" ht="25.5">
      <c r="A25" t="s">
        <v>58</v>
      </c>
      <c r="E25" s="39" t="s">
        <v>2205</v>
      </c>
    </row>
    <row r="26" spans="1:16" ht="12.75">
      <c r="A26" t="s">
        <v>49</v>
      </c>
      <c s="34" t="s">
        <v>67</v>
      </c>
      <c s="34" t="s">
        <v>4296</v>
      </c>
      <c s="35" t="s">
        <v>5</v>
      </c>
      <c s="6" t="s">
        <v>4297</v>
      </c>
      <c s="36" t="s">
        <v>83</v>
      </c>
      <c s="37">
        <v>26.8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4507</v>
      </c>
    </row>
    <row r="29" spans="1:5" ht="216.75">
      <c r="A29" t="s">
        <v>58</v>
      </c>
      <c r="E29" s="39" t="s">
        <v>4508</v>
      </c>
    </row>
    <row r="30" spans="1:16" ht="12.75">
      <c r="A30" t="s">
        <v>49</v>
      </c>
      <c s="34" t="s">
        <v>70</v>
      </c>
      <c s="34" t="s">
        <v>389</v>
      </c>
      <c s="35" t="s">
        <v>5</v>
      </c>
      <c s="6" t="s">
        <v>390</v>
      </c>
      <c s="36" t="s">
        <v>93</v>
      </c>
      <c s="37">
        <v>1400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4509</v>
      </c>
    </row>
    <row r="33" spans="1:5" ht="140.25">
      <c r="A33" t="s">
        <v>58</v>
      </c>
      <c r="E33" s="39" t="s">
        <v>4510</v>
      </c>
    </row>
    <row r="34" spans="1:16" ht="25.5">
      <c r="A34" t="s">
        <v>49</v>
      </c>
      <c s="34" t="s">
        <v>73</v>
      </c>
      <c s="34" t="s">
        <v>699</v>
      </c>
      <c s="35" t="s">
        <v>5</v>
      </c>
      <c s="6" t="s">
        <v>700</v>
      </c>
      <c s="36" t="s">
        <v>93</v>
      </c>
      <c s="37">
        <v>730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4511</v>
      </c>
    </row>
    <row r="37" spans="1:5" ht="140.25">
      <c r="A37" t="s">
        <v>58</v>
      </c>
      <c r="E37" s="39" t="s">
        <v>4512</v>
      </c>
    </row>
    <row r="38" spans="1:16" ht="12.75">
      <c r="A38" t="s">
        <v>49</v>
      </c>
      <c s="34" t="s">
        <v>76</v>
      </c>
      <c s="34" t="s">
        <v>891</v>
      </c>
      <c s="35" t="s">
        <v>5</v>
      </c>
      <c s="6" t="s">
        <v>892</v>
      </c>
      <c s="36" t="s">
        <v>93</v>
      </c>
      <c s="37">
        <v>1100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4513</v>
      </c>
    </row>
    <row r="41" spans="1:5" ht="76.5">
      <c r="A41" t="s">
        <v>58</v>
      </c>
      <c r="E41" s="39" t="s">
        <v>4514</v>
      </c>
    </row>
    <row r="42" spans="1:16" ht="25.5">
      <c r="A42" t="s">
        <v>49</v>
      </c>
      <c s="34" t="s">
        <v>80</v>
      </c>
      <c s="34" t="s">
        <v>117</v>
      </c>
      <c s="35" t="s">
        <v>5</v>
      </c>
      <c s="6" t="s">
        <v>118</v>
      </c>
      <c s="36" t="s">
        <v>100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55</v>
      </c>
    </row>
    <row r="45" spans="1:5" ht="114.75">
      <c r="A45" t="s">
        <v>58</v>
      </c>
      <c r="E45" s="39" t="s">
        <v>4515</v>
      </c>
    </row>
    <row r="46" spans="1:13" ht="12.75">
      <c r="A46" t="s">
        <v>46</v>
      </c>
      <c r="C46" s="31" t="s">
        <v>101</v>
      </c>
      <c r="E46" s="33" t="s">
        <v>4516</v>
      </c>
      <c r="J46" s="32">
        <f>0</f>
      </c>
      <c s="32">
        <f>0</f>
      </c>
      <c s="32">
        <f>0+L47+L51+L55</f>
      </c>
      <c s="32">
        <f>0+M47+M51+M55</f>
      </c>
    </row>
    <row r="47" spans="1:16" ht="25.5">
      <c r="A47" t="s">
        <v>49</v>
      </c>
      <c s="34" t="s">
        <v>236</v>
      </c>
      <c s="34" t="s">
        <v>65</v>
      </c>
      <c s="35" t="s">
        <v>5</v>
      </c>
      <c s="6" t="s">
        <v>66</v>
      </c>
      <c s="36" t="s">
        <v>52</v>
      </c>
      <c s="37">
        <v>17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377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4517</v>
      </c>
    </row>
    <row r="50" spans="1:5" ht="140.25">
      <c r="A50" t="s">
        <v>58</v>
      </c>
      <c r="E50" s="39" t="s">
        <v>4518</v>
      </c>
    </row>
    <row r="51" spans="1:16" ht="25.5">
      <c r="A51" t="s">
        <v>49</v>
      </c>
      <c s="34" t="s">
        <v>239</v>
      </c>
      <c s="34" t="s">
        <v>572</v>
      </c>
      <c s="35" t="s">
        <v>5</v>
      </c>
      <c s="6" t="s">
        <v>4519</v>
      </c>
      <c s="36" t="s">
        <v>52</v>
      </c>
      <c s="37">
        <v>0.8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377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4517</v>
      </c>
    </row>
    <row r="54" spans="1:5" ht="140.25">
      <c r="A54" t="s">
        <v>58</v>
      </c>
      <c r="E54" s="39" t="s">
        <v>4518</v>
      </c>
    </row>
    <row r="55" spans="1:16" ht="12.75">
      <c r="A55" t="s">
        <v>49</v>
      </c>
      <c s="34" t="s">
        <v>242</v>
      </c>
      <c s="34" t="s">
        <v>4520</v>
      </c>
      <c s="35" t="s">
        <v>5</v>
      </c>
      <c s="6" t="s">
        <v>708</v>
      </c>
      <c s="36" t="s">
        <v>709</v>
      </c>
      <c s="37">
        <v>1104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377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4517</v>
      </c>
    </row>
    <row r="58" spans="1:5" ht="127.5">
      <c r="A58" t="s">
        <v>58</v>
      </c>
      <c r="E58" s="39" t="s">
        <v>4521</v>
      </c>
    </row>
    <row r="59" spans="1:13" ht="12.75">
      <c r="A59" t="s">
        <v>46</v>
      </c>
      <c r="C59" s="31" t="s">
        <v>4522</v>
      </c>
      <c r="E59" s="33" t="s">
        <v>4523</v>
      </c>
      <c r="J59" s="32">
        <f>0</f>
      </c>
      <c s="32">
        <f>0</f>
      </c>
      <c s="32">
        <f>0+L60+L64+L68+L72+L76+L80+L84+L88+L92+L96+L100+L104+L108+L112+L116+L120+L124+L128+L132+L136+L140+L144+L148</f>
      </c>
      <c s="32">
        <f>0+M60+M64+M68+M72+M76+M80+M84+M88+M92+M96+M100+M104+M108+M112+M116+M120+M124+M128+M132+M136+M140+M144+M148</f>
      </c>
    </row>
    <row r="60" spans="1:16" ht="12.75">
      <c r="A60" t="s">
        <v>49</v>
      </c>
      <c s="34" t="s">
        <v>84</v>
      </c>
      <c s="34" t="s">
        <v>543</v>
      </c>
      <c s="35" t="s">
        <v>5</v>
      </c>
      <c s="6" t="s">
        <v>544</v>
      </c>
      <c s="36" t="s">
        <v>93</v>
      </c>
      <c s="37">
        <v>960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4513</v>
      </c>
    </row>
    <row r="63" spans="1:5" ht="89.25">
      <c r="A63" t="s">
        <v>58</v>
      </c>
      <c r="E63" s="39" t="s">
        <v>4524</v>
      </c>
    </row>
    <row r="64" spans="1:16" ht="12.75">
      <c r="A64" t="s">
        <v>49</v>
      </c>
      <c s="34" t="s">
        <v>87</v>
      </c>
      <c s="34" t="s">
        <v>4525</v>
      </c>
      <c s="35" t="s">
        <v>5</v>
      </c>
      <c s="6" t="s">
        <v>4526</v>
      </c>
      <c s="36" t="s">
        <v>93</v>
      </c>
      <c s="37">
        <v>700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4513</v>
      </c>
    </row>
    <row r="67" spans="1:5" ht="89.25">
      <c r="A67" t="s">
        <v>58</v>
      </c>
      <c r="E67" s="39" t="s">
        <v>4524</v>
      </c>
    </row>
    <row r="68" spans="1:16" ht="12.75">
      <c r="A68" t="s">
        <v>49</v>
      </c>
      <c s="34" t="s">
        <v>90</v>
      </c>
      <c s="34" t="s">
        <v>4527</v>
      </c>
      <c s="35" t="s">
        <v>5</v>
      </c>
      <c s="6" t="s">
        <v>4528</v>
      </c>
      <c s="36" t="s">
        <v>93</v>
      </c>
      <c s="37">
        <v>700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377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4513</v>
      </c>
    </row>
    <row r="71" spans="1:5" ht="89.25">
      <c r="A71" t="s">
        <v>58</v>
      </c>
      <c r="E71" s="39" t="s">
        <v>4524</v>
      </c>
    </row>
    <row r="72" spans="1:16" ht="12.75">
      <c r="A72" t="s">
        <v>49</v>
      </c>
      <c s="34" t="s">
        <v>94</v>
      </c>
      <c s="34" t="s">
        <v>4529</v>
      </c>
      <c s="35" t="s">
        <v>5</v>
      </c>
      <c s="6" t="s">
        <v>4530</v>
      </c>
      <c s="36" t="s">
        <v>93</v>
      </c>
      <c s="37">
        <v>600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377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4513</v>
      </c>
    </row>
    <row r="75" spans="1:5" ht="89.25">
      <c r="A75" t="s">
        <v>58</v>
      </c>
      <c r="E75" s="39" t="s">
        <v>4524</v>
      </c>
    </row>
    <row r="76" spans="1:16" ht="12.75">
      <c r="A76" t="s">
        <v>49</v>
      </c>
      <c s="34" t="s">
        <v>97</v>
      </c>
      <c s="34" t="s">
        <v>4531</v>
      </c>
      <c s="35" t="s">
        <v>5</v>
      </c>
      <c s="6" t="s">
        <v>4532</v>
      </c>
      <c s="36" t="s">
        <v>93</v>
      </c>
      <c s="37">
        <v>100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377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4513</v>
      </c>
    </row>
    <row r="79" spans="1:5" ht="89.25">
      <c r="A79" t="s">
        <v>58</v>
      </c>
      <c r="E79" s="39" t="s">
        <v>4524</v>
      </c>
    </row>
    <row r="80" spans="1:16" ht="12.75">
      <c r="A80" t="s">
        <v>49</v>
      </c>
      <c s="34" t="s">
        <v>101</v>
      </c>
      <c s="34" t="s">
        <v>4533</v>
      </c>
      <c s="35" t="s">
        <v>5</v>
      </c>
      <c s="6" t="s">
        <v>4534</v>
      </c>
      <c s="36" t="s">
        <v>93</v>
      </c>
      <c s="37">
        <v>455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377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4513</v>
      </c>
    </row>
    <row r="83" spans="1:5" ht="89.25">
      <c r="A83" t="s">
        <v>58</v>
      </c>
      <c r="E83" s="39" t="s">
        <v>4524</v>
      </c>
    </row>
    <row r="84" spans="1:16" ht="12.75">
      <c r="A84" t="s">
        <v>49</v>
      </c>
      <c s="34" t="s">
        <v>104</v>
      </c>
      <c s="34" t="s">
        <v>4535</v>
      </c>
      <c s="35" t="s">
        <v>5</v>
      </c>
      <c s="6" t="s">
        <v>4536</v>
      </c>
      <c s="36" t="s">
        <v>93</v>
      </c>
      <c s="37">
        <v>1445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377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4513</v>
      </c>
    </row>
    <row r="87" spans="1:5" ht="89.25">
      <c r="A87" t="s">
        <v>58</v>
      </c>
      <c r="E87" s="39" t="s">
        <v>4524</v>
      </c>
    </row>
    <row r="88" spans="1:16" ht="12.75">
      <c r="A88" t="s">
        <v>49</v>
      </c>
      <c s="34" t="s">
        <v>107</v>
      </c>
      <c s="34" t="s">
        <v>4537</v>
      </c>
      <c s="35" t="s">
        <v>5</v>
      </c>
      <c s="6" t="s">
        <v>4538</v>
      </c>
      <c s="36" t="s">
        <v>93</v>
      </c>
      <c s="37">
        <v>400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377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4513</v>
      </c>
    </row>
    <row r="91" spans="1:5" ht="89.25">
      <c r="A91" t="s">
        <v>58</v>
      </c>
      <c r="E91" s="39" t="s">
        <v>4524</v>
      </c>
    </row>
    <row r="92" spans="1:16" ht="25.5">
      <c r="A92" t="s">
        <v>49</v>
      </c>
      <c s="34" t="s">
        <v>110</v>
      </c>
      <c s="34" t="s">
        <v>4539</v>
      </c>
      <c s="35" t="s">
        <v>5</v>
      </c>
      <c s="6" t="s">
        <v>4540</v>
      </c>
      <c s="36" t="s">
        <v>93</v>
      </c>
      <c s="37">
        <v>1050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377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4513</v>
      </c>
    </row>
    <row r="95" spans="1:5" ht="89.25">
      <c r="A95" t="s">
        <v>58</v>
      </c>
      <c r="E95" s="39" t="s">
        <v>4524</v>
      </c>
    </row>
    <row r="96" spans="1:16" ht="12.75">
      <c r="A96" t="s">
        <v>49</v>
      </c>
      <c s="34" t="s">
        <v>113</v>
      </c>
      <c s="34" t="s">
        <v>126</v>
      </c>
      <c s="35" t="s">
        <v>5</v>
      </c>
      <c s="6" t="s">
        <v>127</v>
      </c>
      <c s="36" t="s">
        <v>93</v>
      </c>
      <c s="37">
        <v>500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377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4513</v>
      </c>
    </row>
    <row r="99" spans="1:5" ht="89.25">
      <c r="A99" t="s">
        <v>58</v>
      </c>
      <c r="E99" s="39" t="s">
        <v>4524</v>
      </c>
    </row>
    <row r="100" spans="1:16" ht="12.75">
      <c r="A100" t="s">
        <v>49</v>
      </c>
      <c s="34" t="s">
        <v>116</v>
      </c>
      <c s="34" t="s">
        <v>1236</v>
      </c>
      <c s="35" t="s">
        <v>5</v>
      </c>
      <c s="6" t="s">
        <v>1237</v>
      </c>
      <c s="36" t="s">
        <v>93</v>
      </c>
      <c s="37">
        <v>400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377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4513</v>
      </c>
    </row>
    <row r="103" spans="1:5" ht="89.25">
      <c r="A103" t="s">
        <v>58</v>
      </c>
      <c r="E103" s="39" t="s">
        <v>4524</v>
      </c>
    </row>
    <row r="104" spans="1:16" ht="12.75">
      <c r="A104" t="s">
        <v>49</v>
      </c>
      <c s="34" t="s">
        <v>119</v>
      </c>
      <c s="34" t="s">
        <v>4541</v>
      </c>
      <c s="35" t="s">
        <v>5</v>
      </c>
      <c s="6" t="s">
        <v>4542</v>
      </c>
      <c s="36" t="s">
        <v>134</v>
      </c>
      <c s="37">
        <v>0.1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377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4513</v>
      </c>
    </row>
    <row r="107" spans="1:5" ht="102">
      <c r="A107" t="s">
        <v>58</v>
      </c>
      <c r="E107" s="39" t="s">
        <v>4543</v>
      </c>
    </row>
    <row r="108" spans="1:16" ht="12.75">
      <c r="A108" t="s">
        <v>49</v>
      </c>
      <c s="34" t="s">
        <v>122</v>
      </c>
      <c s="34" t="s">
        <v>4544</v>
      </c>
      <c s="35" t="s">
        <v>5</v>
      </c>
      <c s="6" t="s">
        <v>4545</v>
      </c>
      <c s="36" t="s">
        <v>93</v>
      </c>
      <c s="37">
        <v>400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377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4513</v>
      </c>
    </row>
    <row r="111" spans="1:5" ht="89.25">
      <c r="A111" t="s">
        <v>58</v>
      </c>
      <c r="E111" s="39" t="s">
        <v>4524</v>
      </c>
    </row>
    <row r="112" spans="1:16" ht="25.5">
      <c r="A112" t="s">
        <v>49</v>
      </c>
      <c s="34" t="s">
        <v>125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377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4513</v>
      </c>
    </row>
    <row r="115" spans="1:5" ht="102">
      <c r="A115" t="s">
        <v>58</v>
      </c>
      <c r="E115" s="39" t="s">
        <v>4546</v>
      </c>
    </row>
    <row r="116" spans="1:16" ht="25.5">
      <c r="A116" t="s">
        <v>49</v>
      </c>
      <c s="34" t="s">
        <v>128</v>
      </c>
      <c s="34" t="s">
        <v>4547</v>
      </c>
      <c s="35" t="s">
        <v>5</v>
      </c>
      <c s="6" t="s">
        <v>4548</v>
      </c>
      <c s="36" t="s">
        <v>100</v>
      </c>
      <c s="37">
        <v>32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377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4513</v>
      </c>
    </row>
    <row r="119" spans="1:5" ht="102">
      <c r="A119" t="s">
        <v>58</v>
      </c>
      <c r="E119" s="39" t="s">
        <v>4546</v>
      </c>
    </row>
    <row r="120" spans="1:16" ht="25.5">
      <c r="A120" t="s">
        <v>49</v>
      </c>
      <c s="34" t="s">
        <v>131</v>
      </c>
      <c s="34" t="s">
        <v>4549</v>
      </c>
      <c s="35" t="s">
        <v>5</v>
      </c>
      <c s="6" t="s">
        <v>4550</v>
      </c>
      <c s="36" t="s">
        <v>100</v>
      </c>
      <c s="37">
        <v>16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377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4513</v>
      </c>
    </row>
    <row r="123" spans="1:5" ht="102">
      <c r="A123" t="s">
        <v>58</v>
      </c>
      <c r="E123" s="39" t="s">
        <v>4546</v>
      </c>
    </row>
    <row r="124" spans="1:16" ht="25.5">
      <c r="A124" t="s">
        <v>49</v>
      </c>
      <c s="34" t="s">
        <v>135</v>
      </c>
      <c s="34" t="s">
        <v>4551</v>
      </c>
      <c s="35" t="s">
        <v>5</v>
      </c>
      <c s="6" t="s">
        <v>4552</v>
      </c>
      <c s="36" t="s">
        <v>100</v>
      </c>
      <c s="37">
        <v>18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377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4513</v>
      </c>
    </row>
    <row r="127" spans="1:5" ht="102">
      <c r="A127" t="s">
        <v>58</v>
      </c>
      <c r="E127" s="39" t="s">
        <v>4546</v>
      </c>
    </row>
    <row r="128" spans="1:16" ht="12.75">
      <c r="A128" t="s">
        <v>49</v>
      </c>
      <c s="34" t="s">
        <v>138</v>
      </c>
      <c s="34" t="s">
        <v>98</v>
      </c>
      <c s="35" t="s">
        <v>5</v>
      </c>
      <c s="6" t="s">
        <v>99</v>
      </c>
      <c s="36" t="s">
        <v>100</v>
      </c>
      <c s="37">
        <v>35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377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5</v>
      </c>
    </row>
    <row r="131" spans="1:5" ht="102">
      <c r="A131" t="s">
        <v>58</v>
      </c>
      <c r="E131" s="39" t="s">
        <v>4553</v>
      </c>
    </row>
    <row r="132" spans="1:16" ht="12.75">
      <c r="A132" t="s">
        <v>49</v>
      </c>
      <c s="34" t="s">
        <v>141</v>
      </c>
      <c s="34" t="s">
        <v>1221</v>
      </c>
      <c s="35" t="s">
        <v>5</v>
      </c>
      <c s="6" t="s">
        <v>1222</v>
      </c>
      <c s="36" t="s">
        <v>100</v>
      </c>
      <c s="37">
        <v>150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377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5</v>
      </c>
    </row>
    <row r="135" spans="1:5" ht="89.25">
      <c r="A135" t="s">
        <v>58</v>
      </c>
      <c r="E135" s="39" t="s">
        <v>4554</v>
      </c>
    </row>
    <row r="136" spans="1:16" ht="12.75">
      <c r="A136" t="s">
        <v>49</v>
      </c>
      <c s="34" t="s">
        <v>144</v>
      </c>
      <c s="34" t="s">
        <v>4555</v>
      </c>
      <c s="35" t="s">
        <v>5</v>
      </c>
      <c s="6" t="s">
        <v>4556</v>
      </c>
      <c s="36" t="s">
        <v>93</v>
      </c>
      <c s="37">
        <v>800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377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5</v>
      </c>
    </row>
    <row r="139" spans="1:5" ht="114.75">
      <c r="A139" t="s">
        <v>58</v>
      </c>
      <c r="E139" s="39" t="s">
        <v>4557</v>
      </c>
    </row>
    <row r="140" spans="1:16" ht="12.75">
      <c r="A140" t="s">
        <v>49</v>
      </c>
      <c s="34" t="s">
        <v>147</v>
      </c>
      <c s="34" t="s">
        <v>4558</v>
      </c>
      <c s="35" t="s">
        <v>5</v>
      </c>
      <c s="6" t="s">
        <v>4559</v>
      </c>
      <c s="36" t="s">
        <v>100</v>
      </c>
      <c s="37">
        <v>46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377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5</v>
      </c>
    </row>
    <row r="143" spans="1:5" ht="114.75">
      <c r="A143" t="s">
        <v>58</v>
      </c>
      <c r="E143" s="39" t="s">
        <v>4560</v>
      </c>
    </row>
    <row r="144" spans="1:16" ht="12.75">
      <c r="A144" t="s">
        <v>49</v>
      </c>
      <c s="34" t="s">
        <v>150</v>
      </c>
      <c s="34" t="s">
        <v>516</v>
      </c>
      <c s="35" t="s">
        <v>5</v>
      </c>
      <c s="6" t="s">
        <v>517</v>
      </c>
      <c s="36" t="s">
        <v>93</v>
      </c>
      <c s="37">
        <v>300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377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5</v>
      </c>
    </row>
    <row r="147" spans="1:5" ht="140.25">
      <c r="A147" t="s">
        <v>58</v>
      </c>
      <c r="E147" s="39" t="s">
        <v>4561</v>
      </c>
    </row>
    <row r="148" spans="1:16" ht="12.75">
      <c r="A148" t="s">
        <v>49</v>
      </c>
      <c s="34" t="s">
        <v>153</v>
      </c>
      <c s="34" t="s">
        <v>4562</v>
      </c>
      <c s="35" t="s">
        <v>5</v>
      </c>
      <c s="6" t="s">
        <v>4563</v>
      </c>
      <c s="36" t="s">
        <v>100</v>
      </c>
      <c s="37">
        <v>20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377</v>
      </c>
      <c>
        <f>(M148*21)/100</f>
      </c>
      <c t="s">
        <v>27</v>
      </c>
    </row>
    <row r="149" spans="1:5" ht="12.75">
      <c r="A149" s="35" t="s">
        <v>54</v>
      </c>
      <c r="E149" s="39" t="s">
        <v>55</v>
      </c>
    </row>
    <row r="150" spans="1:5" ht="12.75">
      <c r="A150" s="35" t="s">
        <v>56</v>
      </c>
      <c r="E150" s="40" t="s">
        <v>5</v>
      </c>
    </row>
    <row r="151" spans="1:5" ht="102">
      <c r="A151" t="s">
        <v>58</v>
      </c>
      <c r="E151" s="39" t="s">
        <v>4564</v>
      </c>
    </row>
    <row r="152" spans="1:13" ht="12.75">
      <c r="A152" t="s">
        <v>46</v>
      </c>
      <c r="C152" s="31" t="s">
        <v>4565</v>
      </c>
      <c r="E152" s="33" t="s">
        <v>4566</v>
      </c>
      <c r="J152" s="32">
        <f>0</f>
      </c>
      <c s="32">
        <f>0</f>
      </c>
      <c s="32">
        <f>0+L153+L157+L161+L165+L169+L173+L177+L181+L185+L189+L193+L197+L201+L205+L209+L213+L217+L221+L225+L229+L233+L237+L241+L245+L249+L253</f>
      </c>
      <c s="32">
        <f>0+M153+M157+M161+M165+M169+M173+M177+M181+M185+M189+M193+M197+M201+M205+M209+M213+M217+M221+M225+M229+M233+M237+M241+M245+M249+M253</f>
      </c>
    </row>
    <row r="153" spans="1:16" ht="25.5">
      <c r="A153" t="s">
        <v>49</v>
      </c>
      <c s="34" t="s">
        <v>156</v>
      </c>
      <c s="34" t="s">
        <v>4567</v>
      </c>
      <c s="35" t="s">
        <v>5</v>
      </c>
      <c s="6" t="s">
        <v>4568</v>
      </c>
      <c s="36" t="s">
        <v>100</v>
      </c>
      <c s="37">
        <v>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377</v>
      </c>
      <c>
        <f>(M153*21)/100</f>
      </c>
      <c t="s">
        <v>27</v>
      </c>
    </row>
    <row r="154" spans="1:5" ht="12.75">
      <c r="A154" s="35" t="s">
        <v>54</v>
      </c>
      <c r="E154" s="39" t="s">
        <v>55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58</v>
      </c>
      <c r="E156" s="39" t="s">
        <v>4569</v>
      </c>
    </row>
    <row r="157" spans="1:16" ht="25.5">
      <c r="A157" t="s">
        <v>49</v>
      </c>
      <c s="34" t="s">
        <v>159</v>
      </c>
      <c s="34" t="s">
        <v>4570</v>
      </c>
      <c s="35" t="s">
        <v>5</v>
      </c>
      <c s="6" t="s">
        <v>4571</v>
      </c>
      <c s="36" t="s">
        <v>100</v>
      </c>
      <c s="37">
        <v>7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377</v>
      </c>
      <c>
        <f>(M157*21)/100</f>
      </c>
      <c t="s">
        <v>27</v>
      </c>
    </row>
    <row r="158" spans="1:5" ht="12.75">
      <c r="A158" s="35" t="s">
        <v>54</v>
      </c>
      <c r="E158" s="39" t="s">
        <v>55</v>
      </c>
    </row>
    <row r="159" spans="1:5" ht="12.75">
      <c r="A159" s="35" t="s">
        <v>56</v>
      </c>
      <c r="E159" s="40" t="s">
        <v>5</v>
      </c>
    </row>
    <row r="160" spans="1:5" ht="89.25">
      <c r="A160" t="s">
        <v>58</v>
      </c>
      <c r="E160" s="39" t="s">
        <v>4572</v>
      </c>
    </row>
    <row r="161" spans="1:16" ht="12.75">
      <c r="A161" t="s">
        <v>49</v>
      </c>
      <c s="34" t="s">
        <v>162</v>
      </c>
      <c s="34" t="s">
        <v>4573</v>
      </c>
      <c s="35" t="s">
        <v>5</v>
      </c>
      <c s="6" t="s">
        <v>4574</v>
      </c>
      <c s="36" t="s">
        <v>100</v>
      </c>
      <c s="37">
        <v>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377</v>
      </c>
      <c>
        <f>(M161*21)/100</f>
      </c>
      <c t="s">
        <v>27</v>
      </c>
    </row>
    <row r="162" spans="1:5" ht="12.75">
      <c r="A162" s="35" t="s">
        <v>54</v>
      </c>
      <c r="E162" s="39" t="s">
        <v>55</v>
      </c>
    </row>
    <row r="163" spans="1:5" ht="12.75">
      <c r="A163" s="35" t="s">
        <v>56</v>
      </c>
      <c r="E163" s="40" t="s">
        <v>5</v>
      </c>
    </row>
    <row r="164" spans="1:5" ht="89.25">
      <c r="A164" t="s">
        <v>58</v>
      </c>
      <c r="E164" s="39" t="s">
        <v>4575</v>
      </c>
    </row>
    <row r="165" spans="1:16" ht="25.5">
      <c r="A165" t="s">
        <v>49</v>
      </c>
      <c s="34" t="s">
        <v>165</v>
      </c>
      <c s="34" t="s">
        <v>4576</v>
      </c>
      <c s="35" t="s">
        <v>5</v>
      </c>
      <c s="6" t="s">
        <v>4577</v>
      </c>
      <c s="36" t="s">
        <v>100</v>
      </c>
      <c s="37">
        <v>6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377</v>
      </c>
      <c>
        <f>(M165*21)/100</f>
      </c>
      <c t="s">
        <v>27</v>
      </c>
    </row>
    <row r="166" spans="1:5" ht="12.75">
      <c r="A166" s="35" t="s">
        <v>54</v>
      </c>
      <c r="E166" s="39" t="s">
        <v>55</v>
      </c>
    </row>
    <row r="167" spans="1:5" ht="12.75">
      <c r="A167" s="35" t="s">
        <v>56</v>
      </c>
      <c r="E167" s="40" t="s">
        <v>5</v>
      </c>
    </row>
    <row r="168" spans="1:5" ht="102">
      <c r="A168" t="s">
        <v>58</v>
      </c>
      <c r="E168" s="39" t="s">
        <v>4578</v>
      </c>
    </row>
    <row r="169" spans="1:16" ht="12.75">
      <c r="A169" t="s">
        <v>49</v>
      </c>
      <c s="34" t="s">
        <v>168</v>
      </c>
      <c s="34" t="s">
        <v>4579</v>
      </c>
      <c s="35" t="s">
        <v>5</v>
      </c>
      <c s="6" t="s">
        <v>4580</v>
      </c>
      <c s="36" t="s">
        <v>100</v>
      </c>
      <c s="37">
        <v>18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377</v>
      </c>
      <c>
        <f>(M169*21)/100</f>
      </c>
      <c t="s">
        <v>27</v>
      </c>
    </row>
    <row r="170" spans="1:5" ht="12.75">
      <c r="A170" s="35" t="s">
        <v>54</v>
      </c>
      <c r="E170" s="39" t="s">
        <v>55</v>
      </c>
    </row>
    <row r="171" spans="1:5" ht="12.75">
      <c r="A171" s="35" t="s">
        <v>56</v>
      </c>
      <c r="E171" s="40" t="s">
        <v>5</v>
      </c>
    </row>
    <row r="172" spans="1:5" ht="89.25">
      <c r="A172" t="s">
        <v>58</v>
      </c>
      <c r="E172" s="39" t="s">
        <v>4572</v>
      </c>
    </row>
    <row r="173" spans="1:16" ht="12.75">
      <c r="A173" t="s">
        <v>49</v>
      </c>
      <c s="34" t="s">
        <v>171</v>
      </c>
      <c s="34" t="s">
        <v>4581</v>
      </c>
      <c s="35" t="s">
        <v>5</v>
      </c>
      <c s="6" t="s">
        <v>4582</v>
      </c>
      <c s="36" t="s">
        <v>100</v>
      </c>
      <c s="37">
        <v>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377</v>
      </c>
      <c>
        <f>(M173*21)/100</f>
      </c>
      <c t="s">
        <v>27</v>
      </c>
    </row>
    <row r="174" spans="1:5" ht="12.75">
      <c r="A174" s="35" t="s">
        <v>54</v>
      </c>
      <c r="E174" s="39" t="s">
        <v>55</v>
      </c>
    </row>
    <row r="175" spans="1:5" ht="12.75">
      <c r="A175" s="35" t="s">
        <v>56</v>
      </c>
      <c r="E175" s="40" t="s">
        <v>5</v>
      </c>
    </row>
    <row r="176" spans="1:5" ht="89.25">
      <c r="A176" t="s">
        <v>58</v>
      </c>
      <c r="E176" s="39" t="s">
        <v>4572</v>
      </c>
    </row>
    <row r="177" spans="1:16" ht="25.5">
      <c r="A177" t="s">
        <v>49</v>
      </c>
      <c s="34" t="s">
        <v>174</v>
      </c>
      <c s="34" t="s">
        <v>4583</v>
      </c>
      <c s="35" t="s">
        <v>5</v>
      </c>
      <c s="6" t="s">
        <v>4584</v>
      </c>
      <c s="36" t="s">
        <v>100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377</v>
      </c>
      <c>
        <f>(M177*21)/100</f>
      </c>
      <c t="s">
        <v>27</v>
      </c>
    </row>
    <row r="178" spans="1:5" ht="12.75">
      <c r="A178" s="35" t="s">
        <v>54</v>
      </c>
      <c r="E178" s="39" t="s">
        <v>55</v>
      </c>
    </row>
    <row r="179" spans="1:5" ht="12.75">
      <c r="A179" s="35" t="s">
        <v>56</v>
      </c>
      <c r="E179" s="40" t="s">
        <v>5</v>
      </c>
    </row>
    <row r="180" spans="1:5" ht="89.25">
      <c r="A180" t="s">
        <v>58</v>
      </c>
      <c r="E180" s="39" t="s">
        <v>4585</v>
      </c>
    </row>
    <row r="181" spans="1:16" ht="38.25">
      <c r="A181" t="s">
        <v>49</v>
      </c>
      <c s="34" t="s">
        <v>177</v>
      </c>
      <c s="34" t="s">
        <v>4586</v>
      </c>
      <c s="35" t="s">
        <v>5</v>
      </c>
      <c s="6" t="s">
        <v>4587</v>
      </c>
      <c s="36" t="s">
        <v>100</v>
      </c>
      <c s="37">
        <v>5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377</v>
      </c>
      <c>
        <f>(M181*21)/100</f>
      </c>
      <c t="s">
        <v>27</v>
      </c>
    </row>
    <row r="182" spans="1:5" ht="12.75">
      <c r="A182" s="35" t="s">
        <v>54</v>
      </c>
      <c r="E182" s="39" t="s">
        <v>55</v>
      </c>
    </row>
    <row r="183" spans="1:5" ht="12.75">
      <c r="A183" s="35" t="s">
        <v>56</v>
      </c>
      <c r="E183" s="40" t="s">
        <v>5</v>
      </c>
    </row>
    <row r="184" spans="1:5" ht="153">
      <c r="A184" t="s">
        <v>58</v>
      </c>
      <c r="E184" s="39" t="s">
        <v>4588</v>
      </c>
    </row>
    <row r="185" spans="1:16" ht="12.75">
      <c r="A185" t="s">
        <v>49</v>
      </c>
      <c s="34" t="s">
        <v>180</v>
      </c>
      <c s="34" t="s">
        <v>4589</v>
      </c>
      <c s="35" t="s">
        <v>5</v>
      </c>
      <c s="6" t="s">
        <v>4590</v>
      </c>
      <c s="36" t="s">
        <v>100</v>
      </c>
      <c s="37">
        <v>9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377</v>
      </c>
      <c>
        <f>(M185*21)/100</f>
      </c>
      <c t="s">
        <v>27</v>
      </c>
    </row>
    <row r="186" spans="1:5" ht="12.75">
      <c r="A186" s="35" t="s">
        <v>54</v>
      </c>
      <c r="E186" s="39" t="s">
        <v>55</v>
      </c>
    </row>
    <row r="187" spans="1:5" ht="12.75">
      <c r="A187" s="35" t="s">
        <v>56</v>
      </c>
      <c r="E187" s="40" t="s">
        <v>5</v>
      </c>
    </row>
    <row r="188" spans="1:5" ht="89.25">
      <c r="A188" t="s">
        <v>58</v>
      </c>
      <c r="E188" s="39" t="s">
        <v>4591</v>
      </c>
    </row>
    <row r="189" spans="1:16" ht="12.75">
      <c r="A189" t="s">
        <v>49</v>
      </c>
      <c s="34" t="s">
        <v>183</v>
      </c>
      <c s="34" t="s">
        <v>4592</v>
      </c>
      <c s="35" t="s">
        <v>5</v>
      </c>
      <c s="6" t="s">
        <v>4593</v>
      </c>
      <c s="36" t="s">
        <v>100</v>
      </c>
      <c s="37">
        <v>3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377</v>
      </c>
      <c>
        <f>(M189*21)/100</f>
      </c>
      <c t="s">
        <v>27</v>
      </c>
    </row>
    <row r="190" spans="1:5" ht="12.75">
      <c r="A190" s="35" t="s">
        <v>54</v>
      </c>
      <c r="E190" s="39" t="s">
        <v>55</v>
      </c>
    </row>
    <row r="191" spans="1:5" ht="12.75">
      <c r="A191" s="35" t="s">
        <v>56</v>
      </c>
      <c r="E191" s="40" t="s">
        <v>5</v>
      </c>
    </row>
    <row r="192" spans="1:5" ht="89.25">
      <c r="A192" t="s">
        <v>58</v>
      </c>
      <c r="E192" s="39" t="s">
        <v>4591</v>
      </c>
    </row>
    <row r="193" spans="1:16" ht="25.5">
      <c r="A193" t="s">
        <v>49</v>
      </c>
      <c s="34" t="s">
        <v>186</v>
      </c>
      <c s="34" t="s">
        <v>4594</v>
      </c>
      <c s="35" t="s">
        <v>5</v>
      </c>
      <c s="6" t="s">
        <v>4595</v>
      </c>
      <c s="36" t="s">
        <v>100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377</v>
      </c>
      <c>
        <f>(M193*21)/100</f>
      </c>
      <c t="s">
        <v>27</v>
      </c>
    </row>
    <row r="194" spans="1:5" ht="12.75">
      <c r="A194" s="35" t="s">
        <v>54</v>
      </c>
      <c r="E194" s="39" t="s">
        <v>55</v>
      </c>
    </row>
    <row r="195" spans="1:5" ht="12.75">
      <c r="A195" s="35" t="s">
        <v>56</v>
      </c>
      <c r="E195" s="40" t="s">
        <v>5</v>
      </c>
    </row>
    <row r="196" spans="1:5" ht="89.25">
      <c r="A196" t="s">
        <v>58</v>
      </c>
      <c r="E196" s="39" t="s">
        <v>4596</v>
      </c>
    </row>
    <row r="197" spans="1:16" ht="25.5">
      <c r="A197" t="s">
        <v>49</v>
      </c>
      <c s="34" t="s">
        <v>190</v>
      </c>
      <c s="34" t="s">
        <v>4597</v>
      </c>
      <c s="35" t="s">
        <v>5</v>
      </c>
      <c s="6" t="s">
        <v>4598</v>
      </c>
      <c s="36" t="s">
        <v>100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377</v>
      </c>
      <c>
        <f>(M197*21)/100</f>
      </c>
      <c t="s">
        <v>27</v>
      </c>
    </row>
    <row r="198" spans="1:5" ht="12.75">
      <c r="A198" s="35" t="s">
        <v>54</v>
      </c>
      <c r="E198" s="39" t="s">
        <v>55</v>
      </c>
    </row>
    <row r="199" spans="1:5" ht="12.75">
      <c r="A199" s="35" t="s">
        <v>56</v>
      </c>
      <c r="E199" s="40" t="s">
        <v>5</v>
      </c>
    </row>
    <row r="200" spans="1:5" ht="89.25">
      <c r="A200" t="s">
        <v>58</v>
      </c>
      <c r="E200" s="39" t="s">
        <v>4585</v>
      </c>
    </row>
    <row r="201" spans="1:16" ht="25.5">
      <c r="A201" t="s">
        <v>49</v>
      </c>
      <c s="34" t="s">
        <v>193</v>
      </c>
      <c s="34" t="s">
        <v>4599</v>
      </c>
      <c s="35" t="s">
        <v>5</v>
      </c>
      <c s="6" t="s">
        <v>4600</v>
      </c>
      <c s="36" t="s">
        <v>100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377</v>
      </c>
      <c>
        <f>(M201*21)/100</f>
      </c>
      <c t="s">
        <v>27</v>
      </c>
    </row>
    <row r="202" spans="1:5" ht="12.75">
      <c r="A202" s="35" t="s">
        <v>54</v>
      </c>
      <c r="E202" s="39" t="s">
        <v>55</v>
      </c>
    </row>
    <row r="203" spans="1:5" ht="12.75">
      <c r="A203" s="35" t="s">
        <v>56</v>
      </c>
      <c r="E203" s="40" t="s">
        <v>5</v>
      </c>
    </row>
    <row r="204" spans="1:5" ht="89.25">
      <c r="A204" t="s">
        <v>58</v>
      </c>
      <c r="E204" s="39" t="s">
        <v>4585</v>
      </c>
    </row>
    <row r="205" spans="1:16" ht="25.5">
      <c r="A205" t="s">
        <v>49</v>
      </c>
      <c s="34" t="s">
        <v>196</v>
      </c>
      <c s="34" t="s">
        <v>4601</v>
      </c>
      <c s="35" t="s">
        <v>5</v>
      </c>
      <c s="6" t="s">
        <v>4602</v>
      </c>
      <c s="36" t="s">
        <v>100</v>
      </c>
      <c s="37">
        <v>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377</v>
      </c>
      <c>
        <f>(M205*21)/100</f>
      </c>
      <c t="s">
        <v>27</v>
      </c>
    </row>
    <row r="206" spans="1:5" ht="12.75">
      <c r="A206" s="35" t="s">
        <v>54</v>
      </c>
      <c r="E206" s="39" t="s">
        <v>55</v>
      </c>
    </row>
    <row r="207" spans="1:5" ht="12.75">
      <c r="A207" s="35" t="s">
        <v>56</v>
      </c>
      <c r="E207" s="40" t="s">
        <v>5</v>
      </c>
    </row>
    <row r="208" spans="1:5" ht="89.25">
      <c r="A208" t="s">
        <v>58</v>
      </c>
      <c r="E208" s="39" t="s">
        <v>4603</v>
      </c>
    </row>
    <row r="209" spans="1:16" ht="12.75">
      <c r="A209" t="s">
        <v>49</v>
      </c>
      <c s="34" t="s">
        <v>199</v>
      </c>
      <c s="34" t="s">
        <v>4604</v>
      </c>
      <c s="35" t="s">
        <v>5</v>
      </c>
      <c s="6" t="s">
        <v>4605</v>
      </c>
      <c s="36" t="s">
        <v>100</v>
      </c>
      <c s="37">
        <v>17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377</v>
      </c>
      <c>
        <f>(M209*21)/100</f>
      </c>
      <c t="s">
        <v>27</v>
      </c>
    </row>
    <row r="210" spans="1:5" ht="12.75">
      <c r="A210" s="35" t="s">
        <v>54</v>
      </c>
      <c r="E210" s="39" t="s">
        <v>55</v>
      </c>
    </row>
    <row r="211" spans="1:5" ht="12.75">
      <c r="A211" s="35" t="s">
        <v>56</v>
      </c>
      <c r="E211" s="40" t="s">
        <v>5</v>
      </c>
    </row>
    <row r="212" spans="1:5" ht="89.25">
      <c r="A212" t="s">
        <v>58</v>
      </c>
      <c r="E212" s="39" t="s">
        <v>4606</v>
      </c>
    </row>
    <row r="213" spans="1:16" ht="12.75">
      <c r="A213" t="s">
        <v>49</v>
      </c>
      <c s="34" t="s">
        <v>202</v>
      </c>
      <c s="34" t="s">
        <v>4607</v>
      </c>
      <c s="35" t="s">
        <v>5</v>
      </c>
      <c s="6" t="s">
        <v>4608</v>
      </c>
      <c s="36" t="s">
        <v>100</v>
      </c>
      <c s="37">
        <v>6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377</v>
      </c>
      <c>
        <f>(M213*21)/100</f>
      </c>
      <c t="s">
        <v>27</v>
      </c>
    </row>
    <row r="214" spans="1:5" ht="12.75">
      <c r="A214" s="35" t="s">
        <v>54</v>
      </c>
      <c r="E214" s="39" t="s">
        <v>55</v>
      </c>
    </row>
    <row r="215" spans="1:5" ht="12.75">
      <c r="A215" s="35" t="s">
        <v>56</v>
      </c>
      <c r="E215" s="40" t="s">
        <v>5</v>
      </c>
    </row>
    <row r="216" spans="1:5" ht="114.75">
      <c r="A216" t="s">
        <v>58</v>
      </c>
      <c r="E216" s="39" t="s">
        <v>4560</v>
      </c>
    </row>
    <row r="217" spans="1:16" ht="12.75">
      <c r="A217" t="s">
        <v>49</v>
      </c>
      <c s="34" t="s">
        <v>206</v>
      </c>
      <c s="34" t="s">
        <v>4609</v>
      </c>
      <c s="35" t="s">
        <v>5</v>
      </c>
      <c s="6" t="s">
        <v>4610</v>
      </c>
      <c s="36" t="s">
        <v>100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377</v>
      </c>
      <c>
        <f>(M217*21)/100</f>
      </c>
      <c t="s">
        <v>27</v>
      </c>
    </row>
    <row r="218" spans="1:5" ht="12.75">
      <c r="A218" s="35" t="s">
        <v>54</v>
      </c>
      <c r="E218" s="39" t="s">
        <v>55</v>
      </c>
    </row>
    <row r="219" spans="1:5" ht="12.75">
      <c r="A219" s="35" t="s">
        <v>56</v>
      </c>
      <c r="E219" s="40" t="s">
        <v>5</v>
      </c>
    </row>
    <row r="220" spans="1:5" ht="114.75">
      <c r="A220" t="s">
        <v>58</v>
      </c>
      <c r="E220" s="39" t="s">
        <v>4560</v>
      </c>
    </row>
    <row r="221" spans="1:16" ht="12.75">
      <c r="A221" t="s">
        <v>49</v>
      </c>
      <c s="34" t="s">
        <v>209</v>
      </c>
      <c s="34" t="s">
        <v>4611</v>
      </c>
      <c s="35" t="s">
        <v>5</v>
      </c>
      <c s="6" t="s">
        <v>4612</v>
      </c>
      <c s="36" t="s">
        <v>100</v>
      </c>
      <c s="37">
        <v>25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377</v>
      </c>
      <c>
        <f>(M221*21)/100</f>
      </c>
      <c t="s">
        <v>27</v>
      </c>
    </row>
    <row r="222" spans="1:5" ht="12.75">
      <c r="A222" s="35" t="s">
        <v>54</v>
      </c>
      <c r="E222" s="39" t="s">
        <v>55</v>
      </c>
    </row>
    <row r="223" spans="1:5" ht="12.75">
      <c r="A223" s="35" t="s">
        <v>56</v>
      </c>
      <c r="E223" s="40" t="s">
        <v>5</v>
      </c>
    </row>
    <row r="224" spans="1:5" ht="102">
      <c r="A224" t="s">
        <v>58</v>
      </c>
      <c r="E224" s="39" t="s">
        <v>4613</v>
      </c>
    </row>
    <row r="225" spans="1:16" ht="12.75">
      <c r="A225" t="s">
        <v>49</v>
      </c>
      <c s="34" t="s">
        <v>212</v>
      </c>
      <c s="34" t="s">
        <v>4614</v>
      </c>
      <c s="35" t="s">
        <v>5</v>
      </c>
      <c s="6" t="s">
        <v>4615</v>
      </c>
      <c s="36" t="s">
        <v>100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377</v>
      </c>
      <c>
        <f>(M225*21)/100</f>
      </c>
      <c t="s">
        <v>27</v>
      </c>
    </row>
    <row r="226" spans="1:5" ht="12.75">
      <c r="A226" s="35" t="s">
        <v>54</v>
      </c>
      <c r="E226" s="39" t="s">
        <v>55</v>
      </c>
    </row>
    <row r="227" spans="1:5" ht="12.75">
      <c r="A227" s="35" t="s">
        <v>56</v>
      </c>
      <c r="E227" s="40" t="s">
        <v>5</v>
      </c>
    </row>
    <row r="228" spans="1:5" ht="140.25">
      <c r="A228" t="s">
        <v>58</v>
      </c>
      <c r="E228" s="39" t="s">
        <v>4616</v>
      </c>
    </row>
    <row r="229" spans="1:16" ht="12.75">
      <c r="A229" t="s">
        <v>49</v>
      </c>
      <c s="34" t="s">
        <v>215</v>
      </c>
      <c s="34" t="s">
        <v>4617</v>
      </c>
      <c s="35" t="s">
        <v>5</v>
      </c>
      <c s="6" t="s">
        <v>4618</v>
      </c>
      <c s="36" t="s">
        <v>100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377</v>
      </c>
      <c>
        <f>(M229*21)/100</f>
      </c>
      <c t="s">
        <v>27</v>
      </c>
    </row>
    <row r="230" spans="1:5" ht="12.75">
      <c r="A230" s="35" t="s">
        <v>54</v>
      </c>
      <c r="E230" s="39" t="s">
        <v>55</v>
      </c>
    </row>
    <row r="231" spans="1:5" ht="12.75">
      <c r="A231" s="35" t="s">
        <v>56</v>
      </c>
      <c r="E231" s="40" t="s">
        <v>5</v>
      </c>
    </row>
    <row r="232" spans="1:5" ht="140.25">
      <c r="A232" t="s">
        <v>58</v>
      </c>
      <c r="E232" s="39" t="s">
        <v>4616</v>
      </c>
    </row>
    <row r="233" spans="1:16" ht="25.5">
      <c r="A233" t="s">
        <v>49</v>
      </c>
      <c s="34" t="s">
        <v>218</v>
      </c>
      <c s="34" t="s">
        <v>4619</v>
      </c>
      <c s="35" t="s">
        <v>5</v>
      </c>
      <c s="6" t="s">
        <v>4620</v>
      </c>
      <c s="36" t="s">
        <v>100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377</v>
      </c>
      <c>
        <f>(M233*21)/100</f>
      </c>
      <c t="s">
        <v>27</v>
      </c>
    </row>
    <row r="234" spans="1:5" ht="12.75">
      <c r="A234" s="35" t="s">
        <v>54</v>
      </c>
      <c r="E234" s="39" t="s">
        <v>55</v>
      </c>
    </row>
    <row r="235" spans="1:5" ht="12.75">
      <c r="A235" s="35" t="s">
        <v>56</v>
      </c>
      <c r="E235" s="40" t="s">
        <v>5</v>
      </c>
    </row>
    <row r="236" spans="1:5" ht="89.25">
      <c r="A236" t="s">
        <v>58</v>
      </c>
      <c r="E236" s="39" t="s">
        <v>4621</v>
      </c>
    </row>
    <row r="237" spans="1:16" ht="25.5">
      <c r="A237" t="s">
        <v>49</v>
      </c>
      <c s="34" t="s">
        <v>221</v>
      </c>
      <c s="34" t="s">
        <v>4622</v>
      </c>
      <c s="35" t="s">
        <v>5</v>
      </c>
      <c s="6" t="s">
        <v>4623</v>
      </c>
      <c s="36" t="s">
        <v>100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377</v>
      </c>
      <c>
        <f>(M237*21)/100</f>
      </c>
      <c t="s">
        <v>27</v>
      </c>
    </row>
    <row r="238" spans="1:5" ht="12.75">
      <c r="A238" s="35" t="s">
        <v>54</v>
      </c>
      <c r="E238" s="39" t="s">
        <v>55</v>
      </c>
    </row>
    <row r="239" spans="1:5" ht="12.75">
      <c r="A239" s="35" t="s">
        <v>56</v>
      </c>
      <c r="E239" s="40" t="s">
        <v>5</v>
      </c>
    </row>
    <row r="240" spans="1:5" ht="102">
      <c r="A240" t="s">
        <v>58</v>
      </c>
      <c r="E240" s="39" t="s">
        <v>4624</v>
      </c>
    </row>
    <row r="241" spans="1:16" ht="25.5">
      <c r="A241" t="s">
        <v>49</v>
      </c>
      <c s="34" t="s">
        <v>224</v>
      </c>
      <c s="34" t="s">
        <v>4625</v>
      </c>
      <c s="35" t="s">
        <v>5</v>
      </c>
      <c s="6" t="s">
        <v>4626</v>
      </c>
      <c s="36" t="s">
        <v>100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377</v>
      </c>
      <c>
        <f>(M241*21)/100</f>
      </c>
      <c t="s">
        <v>27</v>
      </c>
    </row>
    <row r="242" spans="1:5" ht="12.75">
      <c r="A242" s="35" t="s">
        <v>54</v>
      </c>
      <c r="E242" s="39" t="s">
        <v>55</v>
      </c>
    </row>
    <row r="243" spans="1:5" ht="12.75">
      <c r="A243" s="35" t="s">
        <v>56</v>
      </c>
      <c r="E243" s="40" t="s">
        <v>5</v>
      </c>
    </row>
    <row r="244" spans="1:5" ht="76.5">
      <c r="A244" t="s">
        <v>58</v>
      </c>
      <c r="E244" s="39" t="s">
        <v>4627</v>
      </c>
    </row>
    <row r="245" spans="1:16" ht="12.75">
      <c r="A245" t="s">
        <v>49</v>
      </c>
      <c s="34" t="s">
        <v>227</v>
      </c>
      <c s="34" t="s">
        <v>4628</v>
      </c>
      <c s="35" t="s">
        <v>5</v>
      </c>
      <c s="6" t="s">
        <v>4629</v>
      </c>
      <c s="36" t="s">
        <v>100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377</v>
      </c>
      <c>
        <f>(M245*21)/100</f>
      </c>
      <c t="s">
        <v>27</v>
      </c>
    </row>
    <row r="246" spans="1:5" ht="12.75">
      <c r="A246" s="35" t="s">
        <v>54</v>
      </c>
      <c r="E246" s="39" t="s">
        <v>55</v>
      </c>
    </row>
    <row r="247" spans="1:5" ht="12.75">
      <c r="A247" s="35" t="s">
        <v>56</v>
      </c>
      <c r="E247" s="40" t="s">
        <v>5</v>
      </c>
    </row>
    <row r="248" spans="1:5" ht="89.25">
      <c r="A248" t="s">
        <v>58</v>
      </c>
      <c r="E248" s="39" t="s">
        <v>4630</v>
      </c>
    </row>
    <row r="249" spans="1:16" ht="12.75">
      <c r="A249" t="s">
        <v>49</v>
      </c>
      <c s="34" t="s">
        <v>230</v>
      </c>
      <c s="34" t="s">
        <v>4631</v>
      </c>
      <c s="35" t="s">
        <v>5</v>
      </c>
      <c s="6" t="s">
        <v>4632</v>
      </c>
      <c s="36" t="s">
        <v>100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377</v>
      </c>
      <c>
        <f>(M249*21)/100</f>
      </c>
      <c t="s">
        <v>27</v>
      </c>
    </row>
    <row r="250" spans="1:5" ht="12.75">
      <c r="A250" s="35" t="s">
        <v>54</v>
      </c>
      <c r="E250" s="39" t="s">
        <v>55</v>
      </c>
    </row>
    <row r="251" spans="1:5" ht="12.75">
      <c r="A251" s="35" t="s">
        <v>56</v>
      </c>
      <c r="E251" s="40" t="s">
        <v>5</v>
      </c>
    </row>
    <row r="252" spans="1:5" ht="89.25">
      <c r="A252" t="s">
        <v>58</v>
      </c>
      <c r="E252" s="39" t="s">
        <v>4630</v>
      </c>
    </row>
    <row r="253" spans="1:16" ht="12.75">
      <c r="A253" t="s">
        <v>49</v>
      </c>
      <c s="34" t="s">
        <v>233</v>
      </c>
      <c s="34" t="s">
        <v>4633</v>
      </c>
      <c s="35" t="s">
        <v>5</v>
      </c>
      <c s="6" t="s">
        <v>4634</v>
      </c>
      <c s="36" t="s">
        <v>100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377</v>
      </c>
      <c>
        <f>(M253*21)/100</f>
      </c>
      <c t="s">
        <v>27</v>
      </c>
    </row>
    <row r="254" spans="1:5" ht="12.75">
      <c r="A254" s="35" t="s">
        <v>54</v>
      </c>
      <c r="E254" s="39" t="s">
        <v>55</v>
      </c>
    </row>
    <row r="255" spans="1:5" ht="12.75">
      <c r="A255" s="35" t="s">
        <v>56</v>
      </c>
      <c r="E255" s="40" t="s">
        <v>5</v>
      </c>
    </row>
    <row r="256" spans="1:5" ht="114.75">
      <c r="A256" t="s">
        <v>58</v>
      </c>
      <c r="E256" s="39" t="s">
        <v>4560</v>
      </c>
    </row>
    <row r="257" spans="1:13" ht="12.75">
      <c r="A257" t="s">
        <v>46</v>
      </c>
      <c r="C257" s="31" t="s">
        <v>4635</v>
      </c>
      <c r="E257" s="33" t="s">
        <v>4636</v>
      </c>
      <c r="J257" s="32">
        <f>0</f>
      </c>
      <c s="32">
        <f>0</f>
      </c>
      <c s="32">
        <f>0+L258+L262+L266+L270+L274+L278+L282+L286+L290+L294</f>
      </c>
      <c s="32">
        <f>0+M258+M262+M266+M270+M274+M278+M282+M286+M290+M294</f>
      </c>
    </row>
    <row r="258" spans="1:16" ht="25.5">
      <c r="A258" t="s">
        <v>49</v>
      </c>
      <c s="34" t="s">
        <v>245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377</v>
      </c>
      <c>
        <f>(M258*21)/100</f>
      </c>
      <c t="s">
        <v>27</v>
      </c>
    </row>
    <row r="259" spans="1:5" ht="12.75">
      <c r="A259" s="35" t="s">
        <v>54</v>
      </c>
      <c r="E259" s="39" t="s">
        <v>55</v>
      </c>
    </row>
    <row r="260" spans="1:5" ht="12.75">
      <c r="A260" s="35" t="s">
        <v>56</v>
      </c>
      <c r="E260" s="40" t="s">
        <v>5</v>
      </c>
    </row>
    <row r="261" spans="1:5" ht="114.75">
      <c r="A261" t="s">
        <v>58</v>
      </c>
      <c r="E261" s="39" t="s">
        <v>4637</v>
      </c>
    </row>
    <row r="262" spans="1:16" ht="38.25">
      <c r="A262" t="s">
        <v>49</v>
      </c>
      <c s="34" t="s">
        <v>248</v>
      </c>
      <c s="34" t="s">
        <v>798</v>
      </c>
      <c s="35" t="s">
        <v>5</v>
      </c>
      <c s="6" t="s">
        <v>799</v>
      </c>
      <c s="36" t="s">
        <v>100</v>
      </c>
      <c s="37">
        <v>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377</v>
      </c>
      <c>
        <f>(M262*21)/100</f>
      </c>
      <c t="s">
        <v>27</v>
      </c>
    </row>
    <row r="263" spans="1:5" ht="12.75">
      <c r="A263" s="35" t="s">
        <v>54</v>
      </c>
      <c r="E263" s="39" t="s">
        <v>55</v>
      </c>
    </row>
    <row r="264" spans="1:5" ht="12.75">
      <c r="A264" s="35" t="s">
        <v>56</v>
      </c>
      <c r="E264" s="40" t="s">
        <v>5</v>
      </c>
    </row>
    <row r="265" spans="1:5" ht="114.75">
      <c r="A265" t="s">
        <v>58</v>
      </c>
      <c r="E265" s="39" t="s">
        <v>4637</v>
      </c>
    </row>
    <row r="266" spans="1:16" ht="25.5">
      <c r="A266" t="s">
        <v>49</v>
      </c>
      <c s="34" t="s">
        <v>251</v>
      </c>
      <c s="34" t="s">
        <v>1183</v>
      </c>
      <c s="35" t="s">
        <v>5</v>
      </c>
      <c s="6" t="s">
        <v>1184</v>
      </c>
      <c s="36" t="s">
        <v>100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377</v>
      </c>
      <c>
        <f>(M266*21)/100</f>
      </c>
      <c t="s">
        <v>27</v>
      </c>
    </row>
    <row r="267" spans="1:5" ht="12.75">
      <c r="A267" s="35" t="s">
        <v>54</v>
      </c>
      <c r="E267" s="39" t="s">
        <v>55</v>
      </c>
    </row>
    <row r="268" spans="1:5" ht="12.75">
      <c r="A268" s="35" t="s">
        <v>56</v>
      </c>
      <c r="E268" s="40" t="s">
        <v>5</v>
      </c>
    </row>
    <row r="269" spans="1:5" ht="89.25">
      <c r="A269" t="s">
        <v>58</v>
      </c>
      <c r="E269" s="39" t="s">
        <v>4638</v>
      </c>
    </row>
    <row r="270" spans="1:16" ht="12.75">
      <c r="A270" t="s">
        <v>49</v>
      </c>
      <c s="34" t="s">
        <v>254</v>
      </c>
      <c s="34" t="s">
        <v>4639</v>
      </c>
      <c s="35" t="s">
        <v>5</v>
      </c>
      <c s="6" t="s">
        <v>4640</v>
      </c>
      <c s="36" t="s">
        <v>100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377</v>
      </c>
      <c>
        <f>(M270*21)/100</f>
      </c>
      <c t="s">
        <v>27</v>
      </c>
    </row>
    <row r="271" spans="1:5" ht="12.75">
      <c r="A271" s="35" t="s">
        <v>54</v>
      </c>
      <c r="E271" s="39" t="s">
        <v>55</v>
      </c>
    </row>
    <row r="272" spans="1:5" ht="12.75">
      <c r="A272" s="35" t="s">
        <v>56</v>
      </c>
      <c r="E272" s="40" t="s">
        <v>5</v>
      </c>
    </row>
    <row r="273" spans="1:5" ht="76.5">
      <c r="A273" t="s">
        <v>58</v>
      </c>
      <c r="E273" s="39" t="s">
        <v>4641</v>
      </c>
    </row>
    <row r="274" spans="1:16" ht="12.75">
      <c r="A274" t="s">
        <v>49</v>
      </c>
      <c s="34" t="s">
        <v>257</v>
      </c>
      <c s="34" t="s">
        <v>1186</v>
      </c>
      <c s="35" t="s">
        <v>5</v>
      </c>
      <c s="6" t="s">
        <v>1187</v>
      </c>
      <c s="36" t="s">
        <v>329</v>
      </c>
      <c s="37">
        <v>120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377</v>
      </c>
      <c>
        <f>(M274*21)/100</f>
      </c>
      <c t="s">
        <v>27</v>
      </c>
    </row>
    <row r="275" spans="1:5" ht="12.75">
      <c r="A275" s="35" t="s">
        <v>54</v>
      </c>
      <c r="E275" s="39" t="s">
        <v>55</v>
      </c>
    </row>
    <row r="276" spans="1:5" ht="12.75">
      <c r="A276" s="35" t="s">
        <v>56</v>
      </c>
      <c r="E276" s="40" t="s">
        <v>5</v>
      </c>
    </row>
    <row r="277" spans="1:5" ht="89.25">
      <c r="A277" t="s">
        <v>58</v>
      </c>
      <c r="E277" s="39" t="s">
        <v>4642</v>
      </c>
    </row>
    <row r="278" spans="1:16" ht="12.75">
      <c r="A278" t="s">
        <v>49</v>
      </c>
      <c s="34" t="s">
        <v>260</v>
      </c>
      <c s="34" t="s">
        <v>1189</v>
      </c>
      <c s="35" t="s">
        <v>5</v>
      </c>
      <c s="6" t="s">
        <v>1190</v>
      </c>
      <c s="36" t="s">
        <v>329</v>
      </c>
      <c s="37">
        <v>30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377</v>
      </c>
      <c>
        <f>(M278*21)/100</f>
      </c>
      <c t="s">
        <v>27</v>
      </c>
    </row>
    <row r="279" spans="1:5" ht="12.75">
      <c r="A279" s="35" t="s">
        <v>54</v>
      </c>
      <c r="E279" s="39" t="s">
        <v>55</v>
      </c>
    </row>
    <row r="280" spans="1:5" ht="12.75">
      <c r="A280" s="35" t="s">
        <v>56</v>
      </c>
      <c r="E280" s="40" t="s">
        <v>5</v>
      </c>
    </row>
    <row r="281" spans="1:5" ht="89.25">
      <c r="A281" t="s">
        <v>58</v>
      </c>
      <c r="E281" s="39" t="s">
        <v>4643</v>
      </c>
    </row>
    <row r="282" spans="1:16" ht="12.75">
      <c r="A282" t="s">
        <v>49</v>
      </c>
      <c s="34" t="s">
        <v>263</v>
      </c>
      <c s="34" t="s">
        <v>1192</v>
      </c>
      <c s="35" t="s">
        <v>5</v>
      </c>
      <c s="6" t="s">
        <v>1193</v>
      </c>
      <c s="36" t="s">
        <v>329</v>
      </c>
      <c s="37">
        <v>8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377</v>
      </c>
      <c>
        <f>(M282*21)/100</f>
      </c>
      <c t="s">
        <v>27</v>
      </c>
    </row>
    <row r="283" spans="1:5" ht="12.75">
      <c r="A283" s="35" t="s">
        <v>54</v>
      </c>
      <c r="E283" s="39" t="s">
        <v>55</v>
      </c>
    </row>
    <row r="284" spans="1:5" ht="12.75">
      <c r="A284" s="35" t="s">
        <v>56</v>
      </c>
      <c r="E284" s="40" t="s">
        <v>5</v>
      </c>
    </row>
    <row r="285" spans="1:5" ht="89.25">
      <c r="A285" t="s">
        <v>58</v>
      </c>
      <c r="E285" s="39" t="s">
        <v>4644</v>
      </c>
    </row>
    <row r="286" spans="1:16" ht="12.75">
      <c r="A286" t="s">
        <v>49</v>
      </c>
      <c s="34" t="s">
        <v>266</v>
      </c>
      <c s="34" t="s">
        <v>1177</v>
      </c>
      <c s="35" t="s">
        <v>5</v>
      </c>
      <c s="6" t="s">
        <v>1178</v>
      </c>
      <c s="36" t="s">
        <v>329</v>
      </c>
      <c s="37">
        <v>120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377</v>
      </c>
      <c>
        <f>(M286*21)/100</f>
      </c>
      <c t="s">
        <v>27</v>
      </c>
    </row>
    <row r="287" spans="1:5" ht="12.75">
      <c r="A287" s="35" t="s">
        <v>54</v>
      </c>
      <c r="E287" s="39" t="s">
        <v>55</v>
      </c>
    </row>
    <row r="288" spans="1:5" ht="12.75">
      <c r="A288" s="35" t="s">
        <v>56</v>
      </c>
      <c r="E288" s="40" t="s">
        <v>5</v>
      </c>
    </row>
    <row r="289" spans="1:5" ht="89.25">
      <c r="A289" t="s">
        <v>58</v>
      </c>
      <c r="E289" s="39" t="s">
        <v>4645</v>
      </c>
    </row>
    <row r="290" spans="1:16" ht="12.75">
      <c r="A290" t="s">
        <v>49</v>
      </c>
      <c s="34" t="s">
        <v>269</v>
      </c>
      <c s="34" t="s">
        <v>4502</v>
      </c>
      <c s="35" t="s">
        <v>5</v>
      </c>
      <c s="6" t="s">
        <v>4503</v>
      </c>
      <c s="36" t="s">
        <v>100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377</v>
      </c>
      <c>
        <f>(M290*21)/100</f>
      </c>
      <c t="s">
        <v>27</v>
      </c>
    </row>
    <row r="291" spans="1:5" ht="12.75">
      <c r="A291" s="35" t="s">
        <v>54</v>
      </c>
      <c r="E291" s="39" t="s">
        <v>55</v>
      </c>
    </row>
    <row r="292" spans="1:5" ht="12.75">
      <c r="A292" s="35" t="s">
        <v>56</v>
      </c>
      <c r="E292" s="40" t="s">
        <v>4646</v>
      </c>
    </row>
    <row r="293" spans="1:5" ht="12.75">
      <c r="A293" t="s">
        <v>58</v>
      </c>
      <c r="E293" s="39" t="s">
        <v>1591</v>
      </c>
    </row>
    <row r="294" spans="1:16" ht="12.75">
      <c r="A294" t="s">
        <v>49</v>
      </c>
      <c s="34" t="s">
        <v>272</v>
      </c>
      <c s="34" t="s">
        <v>4647</v>
      </c>
      <c s="35" t="s">
        <v>5</v>
      </c>
      <c s="6" t="s">
        <v>4648</v>
      </c>
      <c s="36" t="s">
        <v>1273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377</v>
      </c>
      <c>
        <f>(M294*21)/100</f>
      </c>
      <c t="s">
        <v>27</v>
      </c>
    </row>
    <row r="295" spans="1:5" ht="12.75">
      <c r="A295" s="35" t="s">
        <v>54</v>
      </c>
      <c r="E295" s="39" t="s">
        <v>55</v>
      </c>
    </row>
    <row r="296" spans="1:5" ht="12.75">
      <c r="A296" s="35" t="s">
        <v>56</v>
      </c>
      <c r="E296" s="40" t="s">
        <v>4649</v>
      </c>
    </row>
    <row r="297" spans="1:5" ht="12.75">
      <c r="A297" t="s">
        <v>58</v>
      </c>
      <c r="E297" s="39" t="s">
        <v>1591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4495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4495</v>
      </c>
      <c r="E4" s="26" t="s">
        <v>4496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COUNTIFS(L8:L106,"=0",A8:A106,"P")+COUNTIFS(L8:L106,"",A8:A106,"P")+SUM(Q8:Q106)</f>
      </c>
    </row>
    <row r="8" spans="1:13" ht="12.75">
      <c r="A8" t="s">
        <v>44</v>
      </c>
      <c r="C8" s="28" t="s">
        <v>4652</v>
      </c>
      <c r="E8" s="30" t="s">
        <v>4651</v>
      </c>
      <c r="J8" s="29">
        <f>0+J9+J22+J35+J60+J73</f>
      </c>
      <c s="29">
        <f>0+K9+K22+K35+K60+K73</f>
      </c>
      <c s="29">
        <f>0+L9+L22+L35+L60+L73</f>
      </c>
      <c s="29">
        <f>0+M9+M22+M35+M60+M73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4502</v>
      </c>
      <c s="35" t="s">
        <v>5</v>
      </c>
      <c s="6" t="s">
        <v>4503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1591</v>
      </c>
    </row>
    <row r="14" spans="1:16" ht="12.75">
      <c r="A14" t="s">
        <v>49</v>
      </c>
      <c s="34" t="s">
        <v>27</v>
      </c>
      <c s="34" t="s">
        <v>891</v>
      </c>
      <c s="35" t="s">
        <v>5</v>
      </c>
      <c s="6" t="s">
        <v>892</v>
      </c>
      <c s="36" t="s">
        <v>93</v>
      </c>
      <c s="37">
        <v>420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4513</v>
      </c>
    </row>
    <row r="17" spans="1:5" ht="76.5">
      <c r="A17" t="s">
        <v>58</v>
      </c>
      <c r="E17" s="39" t="s">
        <v>4514</v>
      </c>
    </row>
    <row r="18" spans="1:16" ht="25.5">
      <c r="A18" t="s">
        <v>49</v>
      </c>
      <c s="34" t="s">
        <v>26</v>
      </c>
      <c s="34" t="s">
        <v>117</v>
      </c>
      <c s="35" t="s">
        <v>5</v>
      </c>
      <c s="6" t="s">
        <v>118</v>
      </c>
      <c s="36" t="s">
        <v>100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14.75">
      <c r="A21" t="s">
        <v>58</v>
      </c>
      <c r="E21" s="39" t="s">
        <v>4515</v>
      </c>
    </row>
    <row r="22" spans="1:13" ht="12.75">
      <c r="A22" t="s">
        <v>46</v>
      </c>
      <c r="C22" s="31" t="s">
        <v>101</v>
      </c>
      <c r="E22" s="33" t="s">
        <v>4516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49</v>
      </c>
      <c s="34" t="s">
        <v>94</v>
      </c>
      <c s="34" t="s">
        <v>65</v>
      </c>
      <c s="35" t="s">
        <v>5</v>
      </c>
      <c s="6" t="s">
        <v>66</v>
      </c>
      <c s="36" t="s">
        <v>52</v>
      </c>
      <c s="37">
        <v>0.3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377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4517</v>
      </c>
    </row>
    <row r="26" spans="1:5" ht="140.25">
      <c r="A26" t="s">
        <v>58</v>
      </c>
      <c r="E26" s="39" t="s">
        <v>4518</v>
      </c>
    </row>
    <row r="27" spans="1:16" ht="25.5">
      <c r="A27" t="s">
        <v>49</v>
      </c>
      <c s="34" t="s">
        <v>97</v>
      </c>
      <c s="34" t="s">
        <v>572</v>
      </c>
      <c s="35" t="s">
        <v>5</v>
      </c>
      <c s="6" t="s">
        <v>4519</v>
      </c>
      <c s="36" t="s">
        <v>52</v>
      </c>
      <c s="37">
        <v>0.1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4517</v>
      </c>
    </row>
    <row r="30" spans="1:5" ht="140.25">
      <c r="A30" t="s">
        <v>58</v>
      </c>
      <c r="E30" s="39" t="s">
        <v>4518</v>
      </c>
    </row>
    <row r="31" spans="1:16" ht="12.75">
      <c r="A31" t="s">
        <v>49</v>
      </c>
      <c s="34" t="s">
        <v>101</v>
      </c>
      <c s="34" t="s">
        <v>4520</v>
      </c>
      <c s="35" t="s">
        <v>5</v>
      </c>
      <c s="6" t="s">
        <v>708</v>
      </c>
      <c s="36" t="s">
        <v>709</v>
      </c>
      <c s="37">
        <v>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4517</v>
      </c>
    </row>
    <row r="34" spans="1:5" ht="127.5">
      <c r="A34" t="s">
        <v>58</v>
      </c>
      <c r="E34" s="39" t="s">
        <v>4521</v>
      </c>
    </row>
    <row r="35" spans="1:13" ht="12.75">
      <c r="A35" t="s">
        <v>46</v>
      </c>
      <c r="C35" s="31" t="s">
        <v>4522</v>
      </c>
      <c r="E35" s="33" t="s">
        <v>4523</v>
      </c>
      <c r="J35" s="32">
        <f>0</f>
      </c>
      <c s="32">
        <f>0</f>
      </c>
      <c s="32">
        <f>0+L36+L40+L44+L48+L52+L56</f>
      </c>
      <c s="32">
        <f>0+M36+M40+M44+M48+M52+M56</f>
      </c>
    </row>
    <row r="36" spans="1:16" ht="12.75">
      <c r="A36" t="s">
        <v>49</v>
      </c>
      <c s="34" t="s">
        <v>64</v>
      </c>
      <c s="34" t="s">
        <v>4527</v>
      </c>
      <c s="35" t="s">
        <v>5</v>
      </c>
      <c s="6" t="s">
        <v>4528</v>
      </c>
      <c s="36" t="s">
        <v>93</v>
      </c>
      <c s="37">
        <v>150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377</v>
      </c>
      <c>
        <f>(M36*21)/100</f>
      </c>
      <c t="s">
        <v>27</v>
      </c>
    </row>
    <row r="37" spans="1:5" ht="12.75">
      <c r="A37" s="35" t="s">
        <v>54</v>
      </c>
      <c r="E37" s="39" t="s">
        <v>55</v>
      </c>
    </row>
    <row r="38" spans="1:5" ht="12.75">
      <c r="A38" s="35" t="s">
        <v>56</v>
      </c>
      <c r="E38" s="40" t="s">
        <v>4513</v>
      </c>
    </row>
    <row r="39" spans="1:5" ht="89.25">
      <c r="A39" t="s">
        <v>58</v>
      </c>
      <c r="E39" s="39" t="s">
        <v>4524</v>
      </c>
    </row>
    <row r="40" spans="1:16" ht="12.75">
      <c r="A40" t="s">
        <v>49</v>
      </c>
      <c s="34" t="s">
        <v>67</v>
      </c>
      <c s="34" t="s">
        <v>4525</v>
      </c>
      <c s="35" t="s">
        <v>5</v>
      </c>
      <c s="6" t="s">
        <v>4526</v>
      </c>
      <c s="36" t="s">
        <v>93</v>
      </c>
      <c s="37">
        <v>300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4513</v>
      </c>
    </row>
    <row r="43" spans="1:5" ht="89.25">
      <c r="A43" t="s">
        <v>58</v>
      </c>
      <c r="E43" s="39" t="s">
        <v>4524</v>
      </c>
    </row>
    <row r="44" spans="1:16" ht="25.5">
      <c r="A44" t="s">
        <v>49</v>
      </c>
      <c s="34" t="s">
        <v>70</v>
      </c>
      <c s="34" t="s">
        <v>129</v>
      </c>
      <c s="35" t="s">
        <v>5</v>
      </c>
      <c s="6" t="s">
        <v>130</v>
      </c>
      <c s="36" t="s">
        <v>100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4513</v>
      </c>
    </row>
    <row r="47" spans="1:5" ht="89.25">
      <c r="A47" t="s">
        <v>58</v>
      </c>
      <c r="E47" s="39" t="s">
        <v>4603</v>
      </c>
    </row>
    <row r="48" spans="1:16" ht="12.75">
      <c r="A48" t="s">
        <v>49</v>
      </c>
      <c s="34" t="s">
        <v>73</v>
      </c>
      <c s="34" t="s">
        <v>1221</v>
      </c>
      <c s="35" t="s">
        <v>5</v>
      </c>
      <c s="6" t="s">
        <v>1222</v>
      </c>
      <c s="36" t="s">
        <v>100</v>
      </c>
      <c s="37">
        <v>15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5</v>
      </c>
    </row>
    <row r="51" spans="1:5" ht="76.5">
      <c r="A51" t="s">
        <v>58</v>
      </c>
      <c r="E51" s="39" t="s">
        <v>4653</v>
      </c>
    </row>
    <row r="52" spans="1:16" ht="12.75">
      <c r="A52" t="s">
        <v>49</v>
      </c>
      <c s="34" t="s">
        <v>76</v>
      </c>
      <c s="34" t="s">
        <v>4555</v>
      </c>
      <c s="35" t="s">
        <v>5</v>
      </c>
      <c s="6" t="s">
        <v>4556</v>
      </c>
      <c s="36" t="s">
        <v>93</v>
      </c>
      <c s="37">
        <v>150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114.75">
      <c r="A55" t="s">
        <v>58</v>
      </c>
      <c r="E55" s="39" t="s">
        <v>4557</v>
      </c>
    </row>
    <row r="56" spans="1:16" ht="12.75">
      <c r="A56" t="s">
        <v>49</v>
      </c>
      <c s="34" t="s">
        <v>80</v>
      </c>
      <c s="34" t="s">
        <v>516</v>
      </c>
      <c s="35" t="s">
        <v>5</v>
      </c>
      <c s="6" t="s">
        <v>517</v>
      </c>
      <c s="36" t="s">
        <v>93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40.25">
      <c r="A59" t="s">
        <v>58</v>
      </c>
      <c r="E59" s="39" t="s">
        <v>4561</v>
      </c>
    </row>
    <row r="60" spans="1:13" ht="12.75">
      <c r="A60" t="s">
        <v>46</v>
      </c>
      <c r="C60" s="31" t="s">
        <v>4565</v>
      </c>
      <c r="E60" s="33" t="s">
        <v>4566</v>
      </c>
      <c r="J60" s="32">
        <f>0</f>
      </c>
      <c s="32">
        <f>0</f>
      </c>
      <c s="32">
        <f>0+L61+L65+L69</f>
      </c>
      <c s="32">
        <f>0+M61+M65+M69</f>
      </c>
    </row>
    <row r="61" spans="1:16" ht="25.5">
      <c r="A61" t="s">
        <v>49</v>
      </c>
      <c s="34" t="s">
        <v>84</v>
      </c>
      <c s="34" t="s">
        <v>4654</v>
      </c>
      <c s="35" t="s">
        <v>5</v>
      </c>
      <c s="6" t="s">
        <v>4655</v>
      </c>
      <c s="36" t="s">
        <v>100</v>
      </c>
      <c s="37">
        <v>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377</v>
      </c>
      <c>
        <f>(M61*21)/100</f>
      </c>
      <c t="s">
        <v>27</v>
      </c>
    </row>
    <row r="62" spans="1:5" ht="12.75">
      <c r="A62" s="35" t="s">
        <v>54</v>
      </c>
      <c r="E62" s="39" t="s">
        <v>55</v>
      </c>
    </row>
    <row r="63" spans="1:5" ht="12.75">
      <c r="A63" s="35" t="s">
        <v>56</v>
      </c>
      <c r="E63" s="40" t="s">
        <v>5</v>
      </c>
    </row>
    <row r="64" spans="1:5" ht="114.75">
      <c r="A64" t="s">
        <v>58</v>
      </c>
      <c r="E64" s="39" t="s">
        <v>4569</v>
      </c>
    </row>
    <row r="65" spans="1:16" ht="25.5">
      <c r="A65" t="s">
        <v>49</v>
      </c>
      <c s="34" t="s">
        <v>87</v>
      </c>
      <c s="34" t="s">
        <v>4656</v>
      </c>
      <c s="35" t="s">
        <v>5</v>
      </c>
      <c s="6" t="s">
        <v>4657</v>
      </c>
      <c s="36" t="s">
        <v>100</v>
      </c>
      <c s="37">
        <v>16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377</v>
      </c>
      <c>
        <f>(M65*21)/100</f>
      </c>
      <c t="s">
        <v>27</v>
      </c>
    </row>
    <row r="66" spans="1:5" ht="12.75">
      <c r="A66" s="35" t="s">
        <v>54</v>
      </c>
      <c r="E66" s="39" t="s">
        <v>55</v>
      </c>
    </row>
    <row r="67" spans="1:5" ht="12.75">
      <c r="A67" s="35" t="s">
        <v>56</v>
      </c>
      <c r="E67" s="40" t="s">
        <v>5</v>
      </c>
    </row>
    <row r="68" spans="1:5" ht="89.25">
      <c r="A68" t="s">
        <v>58</v>
      </c>
      <c r="E68" s="39" t="s">
        <v>4572</v>
      </c>
    </row>
    <row r="69" spans="1:16" ht="12.75">
      <c r="A69" t="s">
        <v>49</v>
      </c>
      <c s="34" t="s">
        <v>90</v>
      </c>
      <c s="34" t="s">
        <v>4581</v>
      </c>
      <c s="35" t="s">
        <v>5</v>
      </c>
      <c s="6" t="s">
        <v>4582</v>
      </c>
      <c s="36" t="s">
        <v>100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4572</v>
      </c>
    </row>
    <row r="73" spans="1:13" ht="12.75">
      <c r="A73" t="s">
        <v>46</v>
      </c>
      <c r="C73" s="31" t="s">
        <v>4635</v>
      </c>
      <c r="E73" s="33" t="s">
        <v>4636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49</v>
      </c>
      <c s="34" t="s">
        <v>104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5</v>
      </c>
    </row>
    <row r="77" spans="1:5" ht="114.75">
      <c r="A77" t="s">
        <v>58</v>
      </c>
      <c r="E77" s="39" t="s">
        <v>4637</v>
      </c>
    </row>
    <row r="78" spans="1:16" ht="25.5">
      <c r="A78" t="s">
        <v>49</v>
      </c>
      <c s="34" t="s">
        <v>107</v>
      </c>
      <c s="34" t="s">
        <v>1183</v>
      </c>
      <c s="35" t="s">
        <v>5</v>
      </c>
      <c s="6" t="s">
        <v>1184</v>
      </c>
      <c s="36" t="s">
        <v>100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</v>
      </c>
    </row>
    <row r="81" spans="1:5" ht="89.25">
      <c r="A81" t="s">
        <v>58</v>
      </c>
      <c r="E81" s="39" t="s">
        <v>4638</v>
      </c>
    </row>
    <row r="82" spans="1:16" ht="12.75">
      <c r="A82" t="s">
        <v>49</v>
      </c>
      <c s="34" t="s">
        <v>110</v>
      </c>
      <c s="34" t="s">
        <v>4639</v>
      </c>
      <c s="35" t="s">
        <v>5</v>
      </c>
      <c s="6" t="s">
        <v>4640</v>
      </c>
      <c s="36" t="s">
        <v>100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</v>
      </c>
    </row>
    <row r="85" spans="1:5" ht="76.5">
      <c r="A85" t="s">
        <v>58</v>
      </c>
      <c r="E85" s="39" t="s">
        <v>4641</v>
      </c>
    </row>
    <row r="86" spans="1:16" ht="12.75">
      <c r="A86" t="s">
        <v>49</v>
      </c>
      <c s="34" t="s">
        <v>113</v>
      </c>
      <c s="34" t="s">
        <v>1186</v>
      </c>
      <c s="35" t="s">
        <v>5</v>
      </c>
      <c s="6" t="s">
        <v>1187</v>
      </c>
      <c s="36" t="s">
        <v>329</v>
      </c>
      <c s="37">
        <v>60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377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89.25">
      <c r="A89" t="s">
        <v>58</v>
      </c>
      <c r="E89" s="39" t="s">
        <v>4642</v>
      </c>
    </row>
    <row r="90" spans="1:16" ht="12.75">
      <c r="A90" t="s">
        <v>49</v>
      </c>
      <c s="34" t="s">
        <v>116</v>
      </c>
      <c s="34" t="s">
        <v>1189</v>
      </c>
      <c s="35" t="s">
        <v>5</v>
      </c>
      <c s="6" t="s">
        <v>1190</v>
      </c>
      <c s="36" t="s">
        <v>329</v>
      </c>
      <c s="37">
        <v>20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4643</v>
      </c>
    </row>
    <row r="94" spans="1:16" ht="12.75">
      <c r="A94" t="s">
        <v>49</v>
      </c>
      <c s="34" t="s">
        <v>119</v>
      </c>
      <c s="34" t="s">
        <v>1192</v>
      </c>
      <c s="35" t="s">
        <v>5</v>
      </c>
      <c s="6" t="s">
        <v>1193</v>
      </c>
      <c s="36" t="s">
        <v>329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4644</v>
      </c>
    </row>
    <row r="98" spans="1:16" ht="12.75">
      <c r="A98" t="s">
        <v>49</v>
      </c>
      <c s="34" t="s">
        <v>122</v>
      </c>
      <c s="34" t="s">
        <v>1177</v>
      </c>
      <c s="35" t="s">
        <v>5</v>
      </c>
      <c s="6" t="s">
        <v>1178</v>
      </c>
      <c s="36" t="s">
        <v>329</v>
      </c>
      <c s="37">
        <v>30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4645</v>
      </c>
    </row>
    <row r="102" spans="1:16" ht="12.75">
      <c r="A102" t="s">
        <v>49</v>
      </c>
      <c s="34" t="s">
        <v>125</v>
      </c>
      <c s="34" t="s">
        <v>4502</v>
      </c>
      <c s="35" t="s">
        <v>5</v>
      </c>
      <c s="6" t="s">
        <v>4503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4646</v>
      </c>
    </row>
    <row r="105" spans="1:5" ht="12.75">
      <c r="A105" t="s">
        <v>58</v>
      </c>
      <c r="E105" s="39" t="s">
        <v>1591</v>
      </c>
    </row>
    <row r="106" spans="1:16" ht="12.75">
      <c r="A106" t="s">
        <v>49</v>
      </c>
      <c s="34" t="s">
        <v>128</v>
      </c>
      <c s="34" t="s">
        <v>4647</v>
      </c>
      <c s="35" t="s">
        <v>5</v>
      </c>
      <c s="6" t="s">
        <v>4648</v>
      </c>
      <c s="36" t="s">
        <v>1273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4649</v>
      </c>
    </row>
    <row r="109" spans="1:5" ht="12.75">
      <c r="A109" t="s">
        <v>58</v>
      </c>
      <c r="E109" s="39" t="s">
        <v>1591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4495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4495</v>
      </c>
      <c r="E4" s="26" t="s">
        <v>4496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COUNTIFS(L8:L122,"=0",A8:A122,"P")+COUNTIFS(L8:L122,"",A8:A122,"P")+SUM(Q8:Q122)</f>
      </c>
    </row>
    <row r="8" spans="1:13" ht="12.75">
      <c r="A8" t="s">
        <v>44</v>
      </c>
      <c r="C8" s="28" t="s">
        <v>4660</v>
      </c>
      <c r="E8" s="30" t="s">
        <v>4659</v>
      </c>
      <c r="J8" s="29">
        <f>0+J9+J26+J39+J68+J85</f>
      </c>
      <c s="29">
        <f>0+K9+K26+K39+K68+K85</f>
      </c>
      <c s="29">
        <f>0+L9+L26+L39+L68+L85</f>
      </c>
      <c s="29">
        <f>0+M9+M26+M39+M68+M85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4502</v>
      </c>
      <c s="35" t="s">
        <v>5</v>
      </c>
      <c s="6" t="s">
        <v>4503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1591</v>
      </c>
    </row>
    <row r="14" spans="1:16" ht="12.75">
      <c r="A14" t="s">
        <v>49</v>
      </c>
      <c s="34" t="s">
        <v>27</v>
      </c>
      <c s="34" t="s">
        <v>4296</v>
      </c>
      <c s="35" t="s">
        <v>5</v>
      </c>
      <c s="6" t="s">
        <v>4297</v>
      </c>
      <c s="36" t="s">
        <v>83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4661</v>
      </c>
    </row>
    <row r="17" spans="1:5" ht="216.75">
      <c r="A17" t="s">
        <v>58</v>
      </c>
      <c r="E17" s="39" t="s">
        <v>4508</v>
      </c>
    </row>
    <row r="18" spans="1:16" ht="12.75">
      <c r="A18" t="s">
        <v>49</v>
      </c>
      <c s="34" t="s">
        <v>26</v>
      </c>
      <c s="34" t="s">
        <v>891</v>
      </c>
      <c s="35" t="s">
        <v>5</v>
      </c>
      <c s="6" t="s">
        <v>892</v>
      </c>
      <c s="36" t="s">
        <v>93</v>
      </c>
      <c s="37">
        <v>610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4513</v>
      </c>
    </row>
    <row r="21" spans="1:5" ht="76.5">
      <c r="A21" t="s">
        <v>58</v>
      </c>
      <c r="E21" s="39" t="s">
        <v>4514</v>
      </c>
    </row>
    <row r="22" spans="1:16" ht="25.5">
      <c r="A22" t="s">
        <v>49</v>
      </c>
      <c s="34" t="s">
        <v>64</v>
      </c>
      <c s="34" t="s">
        <v>117</v>
      </c>
      <c s="35" t="s">
        <v>5</v>
      </c>
      <c s="6" t="s">
        <v>118</v>
      </c>
      <c s="36" t="s">
        <v>100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14.75">
      <c r="A25" t="s">
        <v>58</v>
      </c>
      <c r="E25" s="39" t="s">
        <v>4515</v>
      </c>
    </row>
    <row r="26" spans="1:13" ht="12.75">
      <c r="A26" t="s">
        <v>46</v>
      </c>
      <c r="C26" s="31" t="s">
        <v>101</v>
      </c>
      <c r="E26" s="33" t="s">
        <v>4516</v>
      </c>
      <c r="J26" s="32">
        <f>0</f>
      </c>
      <c s="32">
        <f>0</f>
      </c>
      <c s="32">
        <f>0+L27+L31+L35</f>
      </c>
      <c s="32">
        <f>0+M27+M31+M35</f>
      </c>
    </row>
    <row r="27" spans="1:16" ht="25.5">
      <c r="A27" t="s">
        <v>49</v>
      </c>
      <c s="34" t="s">
        <v>104</v>
      </c>
      <c s="34" t="s">
        <v>65</v>
      </c>
      <c s="35" t="s">
        <v>5</v>
      </c>
      <c s="6" t="s">
        <v>66</v>
      </c>
      <c s="36" t="s">
        <v>52</v>
      </c>
      <c s="37">
        <v>0.8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4517</v>
      </c>
    </row>
    <row r="30" spans="1:5" ht="140.25">
      <c r="A30" t="s">
        <v>58</v>
      </c>
      <c r="E30" s="39" t="s">
        <v>4518</v>
      </c>
    </row>
    <row r="31" spans="1:16" ht="25.5">
      <c r="A31" t="s">
        <v>49</v>
      </c>
      <c s="34" t="s">
        <v>107</v>
      </c>
      <c s="34" t="s">
        <v>572</v>
      </c>
      <c s="35" t="s">
        <v>5</v>
      </c>
      <c s="6" t="s">
        <v>4519</v>
      </c>
      <c s="36" t="s">
        <v>52</v>
      </c>
      <c s="37">
        <v>0.1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4517</v>
      </c>
    </row>
    <row r="34" spans="1:5" ht="140.25">
      <c r="A34" t="s">
        <v>58</v>
      </c>
      <c r="E34" s="39" t="s">
        <v>4518</v>
      </c>
    </row>
    <row r="35" spans="1:16" ht="12.75">
      <c r="A35" t="s">
        <v>49</v>
      </c>
      <c s="34" t="s">
        <v>110</v>
      </c>
      <c s="34" t="s">
        <v>4520</v>
      </c>
      <c s="35" t="s">
        <v>5</v>
      </c>
      <c s="6" t="s">
        <v>708</v>
      </c>
      <c s="36" t="s">
        <v>709</v>
      </c>
      <c s="37">
        <v>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4517</v>
      </c>
    </row>
    <row r="38" spans="1:5" ht="127.5">
      <c r="A38" t="s">
        <v>58</v>
      </c>
      <c r="E38" s="39" t="s">
        <v>4521</v>
      </c>
    </row>
    <row r="39" spans="1:13" ht="12.75">
      <c r="A39" t="s">
        <v>46</v>
      </c>
      <c r="C39" s="31" t="s">
        <v>4522</v>
      </c>
      <c r="E39" s="33" t="s">
        <v>4523</v>
      </c>
      <c r="J39" s="32">
        <f>0</f>
      </c>
      <c s="32">
        <f>0</f>
      </c>
      <c s="32">
        <f>0+L40+L44+L48+L52+L56+L60+L64</f>
      </c>
      <c s="32">
        <f>0+M40+M44+M48+M52+M56+M60+M64</f>
      </c>
    </row>
    <row r="40" spans="1:16" ht="12.75">
      <c r="A40" t="s">
        <v>49</v>
      </c>
      <c s="34" t="s">
        <v>67</v>
      </c>
      <c s="34" t="s">
        <v>4527</v>
      </c>
      <c s="35" t="s">
        <v>5</v>
      </c>
      <c s="6" t="s">
        <v>4528</v>
      </c>
      <c s="36" t="s">
        <v>93</v>
      </c>
      <c s="37">
        <v>450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4513</v>
      </c>
    </row>
    <row r="43" spans="1:5" ht="89.25">
      <c r="A43" t="s">
        <v>58</v>
      </c>
      <c r="E43" s="39" t="s">
        <v>4524</v>
      </c>
    </row>
    <row r="44" spans="1:16" ht="12.75">
      <c r="A44" t="s">
        <v>49</v>
      </c>
      <c s="34" t="s">
        <v>70</v>
      </c>
      <c s="34" t="s">
        <v>4525</v>
      </c>
      <c s="35" t="s">
        <v>5</v>
      </c>
      <c s="6" t="s">
        <v>4526</v>
      </c>
      <c s="36" t="s">
        <v>93</v>
      </c>
      <c s="37">
        <v>400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4513</v>
      </c>
    </row>
    <row r="47" spans="1:5" ht="89.25">
      <c r="A47" t="s">
        <v>58</v>
      </c>
      <c r="E47" s="39" t="s">
        <v>4524</v>
      </c>
    </row>
    <row r="48" spans="1:16" ht="25.5">
      <c r="A48" t="s">
        <v>49</v>
      </c>
      <c s="34" t="s">
        <v>73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4513</v>
      </c>
    </row>
    <row r="51" spans="1:5" ht="89.25">
      <c r="A51" t="s">
        <v>58</v>
      </c>
      <c r="E51" s="39" t="s">
        <v>4603</v>
      </c>
    </row>
    <row r="52" spans="1:16" ht="12.75">
      <c r="A52" t="s">
        <v>49</v>
      </c>
      <c s="34" t="s">
        <v>76</v>
      </c>
      <c s="34" t="s">
        <v>1221</v>
      </c>
      <c s="35" t="s">
        <v>5</v>
      </c>
      <c s="6" t="s">
        <v>1222</v>
      </c>
      <c s="36" t="s">
        <v>100</v>
      </c>
      <c s="37">
        <v>30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4653</v>
      </c>
    </row>
    <row r="56" spans="1:16" ht="12.75">
      <c r="A56" t="s">
        <v>49</v>
      </c>
      <c s="34" t="s">
        <v>80</v>
      </c>
      <c s="34" t="s">
        <v>4555</v>
      </c>
      <c s="35" t="s">
        <v>5</v>
      </c>
      <c s="6" t="s">
        <v>4556</v>
      </c>
      <c s="36" t="s">
        <v>93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14.75">
      <c r="A59" t="s">
        <v>58</v>
      </c>
      <c r="E59" s="39" t="s">
        <v>4557</v>
      </c>
    </row>
    <row r="60" spans="1:16" ht="12.75">
      <c r="A60" t="s">
        <v>49</v>
      </c>
      <c s="34" t="s">
        <v>84</v>
      </c>
      <c s="34" t="s">
        <v>516</v>
      </c>
      <c s="35" t="s">
        <v>5</v>
      </c>
      <c s="6" t="s">
        <v>517</v>
      </c>
      <c s="36" t="s">
        <v>93</v>
      </c>
      <c s="37">
        <v>70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</v>
      </c>
    </row>
    <row r="63" spans="1:5" ht="140.25">
      <c r="A63" t="s">
        <v>58</v>
      </c>
      <c r="E63" s="39" t="s">
        <v>4561</v>
      </c>
    </row>
    <row r="64" spans="1:16" ht="12.75">
      <c r="A64" t="s">
        <v>49</v>
      </c>
      <c s="34" t="s">
        <v>87</v>
      </c>
      <c s="34" t="s">
        <v>4562</v>
      </c>
      <c s="35" t="s">
        <v>5</v>
      </c>
      <c s="6" t="s">
        <v>4563</v>
      </c>
      <c s="36" t="s">
        <v>100</v>
      </c>
      <c s="37">
        <v>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</v>
      </c>
    </row>
    <row r="67" spans="1:5" ht="102">
      <c r="A67" t="s">
        <v>58</v>
      </c>
      <c r="E67" s="39" t="s">
        <v>4564</v>
      </c>
    </row>
    <row r="68" spans="1:13" ht="12.75">
      <c r="A68" t="s">
        <v>46</v>
      </c>
      <c r="C68" s="31" t="s">
        <v>4565</v>
      </c>
      <c r="E68" s="33" t="s">
        <v>4566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90</v>
      </c>
      <c s="34" t="s">
        <v>4662</v>
      </c>
      <c s="35" t="s">
        <v>5</v>
      </c>
      <c s="6" t="s">
        <v>4663</v>
      </c>
      <c s="36" t="s">
        <v>100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5</v>
      </c>
    </row>
    <row r="72" spans="1:5" ht="114.75">
      <c r="A72" t="s">
        <v>58</v>
      </c>
      <c r="E72" s="39" t="s">
        <v>4569</v>
      </c>
    </row>
    <row r="73" spans="1:16" ht="25.5">
      <c r="A73" t="s">
        <v>49</v>
      </c>
      <c s="34" t="s">
        <v>94</v>
      </c>
      <c s="34" t="s">
        <v>4656</v>
      </c>
      <c s="35" t="s">
        <v>5</v>
      </c>
      <c s="6" t="s">
        <v>4657</v>
      </c>
      <c s="36" t="s">
        <v>100</v>
      </c>
      <c s="37">
        <v>21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4572</v>
      </c>
    </row>
    <row r="77" spans="1:16" ht="12.75">
      <c r="A77" t="s">
        <v>49</v>
      </c>
      <c s="34" t="s">
        <v>97</v>
      </c>
      <c s="34" t="s">
        <v>4581</v>
      </c>
      <c s="35" t="s">
        <v>5</v>
      </c>
      <c s="6" t="s">
        <v>4582</v>
      </c>
      <c s="36" t="s">
        <v>100</v>
      </c>
      <c s="37">
        <v>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377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4572</v>
      </c>
    </row>
    <row r="81" spans="1:16" ht="12.75">
      <c r="A81" t="s">
        <v>49</v>
      </c>
      <c s="34" t="s">
        <v>101</v>
      </c>
      <c s="34" t="s">
        <v>4611</v>
      </c>
      <c s="35" t="s">
        <v>5</v>
      </c>
      <c s="6" t="s">
        <v>4612</v>
      </c>
      <c s="36" t="s">
        <v>100</v>
      </c>
      <c s="37">
        <v>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377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5</v>
      </c>
    </row>
    <row r="84" spans="1:5" ht="102">
      <c r="A84" t="s">
        <v>58</v>
      </c>
      <c r="E84" s="39" t="s">
        <v>4613</v>
      </c>
    </row>
    <row r="85" spans="1:13" ht="12.75">
      <c r="A85" t="s">
        <v>46</v>
      </c>
      <c r="C85" s="31" t="s">
        <v>4635</v>
      </c>
      <c r="E85" s="33" t="s">
        <v>4636</v>
      </c>
      <c r="J85" s="32">
        <f>0</f>
      </c>
      <c s="32">
        <f>0</f>
      </c>
      <c s="32">
        <f>0+L86+L90+L94+L98+L102+L106+L110+L114+L118+L122</f>
      </c>
      <c s="32">
        <f>0+M86+M90+M94+M98+M102+M106+M110+M114+M118+M122</f>
      </c>
    </row>
    <row r="86" spans="1:16" ht="25.5">
      <c r="A86" t="s">
        <v>49</v>
      </c>
      <c s="34" t="s">
        <v>113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377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114.75">
      <c r="A89" t="s">
        <v>58</v>
      </c>
      <c r="E89" s="39" t="s">
        <v>4637</v>
      </c>
    </row>
    <row r="90" spans="1:16" ht="38.25">
      <c r="A90" t="s">
        <v>49</v>
      </c>
      <c s="34" t="s">
        <v>116</v>
      </c>
      <c s="34" t="s">
        <v>798</v>
      </c>
      <c s="35" t="s">
        <v>5</v>
      </c>
      <c s="6" t="s">
        <v>799</v>
      </c>
      <c s="36" t="s">
        <v>100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114.75">
      <c r="A93" t="s">
        <v>58</v>
      </c>
      <c r="E93" s="39" t="s">
        <v>4637</v>
      </c>
    </row>
    <row r="94" spans="1:16" ht="25.5">
      <c r="A94" t="s">
        <v>49</v>
      </c>
      <c s="34" t="s">
        <v>119</v>
      </c>
      <c s="34" t="s">
        <v>1183</v>
      </c>
      <c s="35" t="s">
        <v>5</v>
      </c>
      <c s="6" t="s">
        <v>1184</v>
      </c>
      <c s="36" t="s">
        <v>100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4638</v>
      </c>
    </row>
    <row r="98" spans="1:16" ht="12.75">
      <c r="A98" t="s">
        <v>49</v>
      </c>
      <c s="34" t="s">
        <v>122</v>
      </c>
      <c s="34" t="s">
        <v>4639</v>
      </c>
      <c s="35" t="s">
        <v>5</v>
      </c>
      <c s="6" t="s">
        <v>4640</v>
      </c>
      <c s="36" t="s">
        <v>100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76.5">
      <c r="A101" t="s">
        <v>58</v>
      </c>
      <c r="E101" s="39" t="s">
        <v>4641</v>
      </c>
    </row>
    <row r="102" spans="1:16" ht="12.75">
      <c r="A102" t="s">
        <v>49</v>
      </c>
      <c s="34" t="s">
        <v>125</v>
      </c>
      <c s="34" t="s">
        <v>1186</v>
      </c>
      <c s="35" t="s">
        <v>5</v>
      </c>
      <c s="6" t="s">
        <v>1187</v>
      </c>
      <c s="36" t="s">
        <v>329</v>
      </c>
      <c s="37">
        <v>60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4642</v>
      </c>
    </row>
    <row r="106" spans="1:16" ht="12.75">
      <c r="A106" t="s">
        <v>49</v>
      </c>
      <c s="34" t="s">
        <v>128</v>
      </c>
      <c s="34" t="s">
        <v>1189</v>
      </c>
      <c s="35" t="s">
        <v>5</v>
      </c>
      <c s="6" t="s">
        <v>1190</v>
      </c>
      <c s="36" t="s">
        <v>329</v>
      </c>
      <c s="37">
        <v>20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</v>
      </c>
    </row>
    <row r="109" spans="1:5" ht="89.25">
      <c r="A109" t="s">
        <v>58</v>
      </c>
      <c r="E109" s="39" t="s">
        <v>4643</v>
      </c>
    </row>
    <row r="110" spans="1:16" ht="12.75">
      <c r="A110" t="s">
        <v>49</v>
      </c>
      <c s="34" t="s">
        <v>131</v>
      </c>
      <c s="34" t="s">
        <v>1192</v>
      </c>
      <c s="35" t="s">
        <v>5</v>
      </c>
      <c s="6" t="s">
        <v>1193</v>
      </c>
      <c s="36" t="s">
        <v>329</v>
      </c>
      <c s="37">
        <v>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4644</v>
      </c>
    </row>
    <row r="114" spans="1:16" ht="12.75">
      <c r="A114" t="s">
        <v>49</v>
      </c>
      <c s="34" t="s">
        <v>135</v>
      </c>
      <c s="34" t="s">
        <v>1177</v>
      </c>
      <c s="35" t="s">
        <v>5</v>
      </c>
      <c s="6" t="s">
        <v>1178</v>
      </c>
      <c s="36" t="s">
        <v>329</v>
      </c>
      <c s="37">
        <v>30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4645</v>
      </c>
    </row>
    <row r="118" spans="1:16" ht="12.75">
      <c r="A118" t="s">
        <v>49</v>
      </c>
      <c s="34" t="s">
        <v>138</v>
      </c>
      <c s="34" t="s">
        <v>4502</v>
      </c>
      <c s="35" t="s">
        <v>5</v>
      </c>
      <c s="6" t="s">
        <v>4503</v>
      </c>
      <c s="36" t="s">
        <v>100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4646</v>
      </c>
    </row>
    <row r="121" spans="1:5" ht="12.75">
      <c r="A121" t="s">
        <v>58</v>
      </c>
      <c r="E121" s="39" t="s">
        <v>1591</v>
      </c>
    </row>
    <row r="122" spans="1:16" ht="12.75">
      <c r="A122" t="s">
        <v>49</v>
      </c>
      <c s="34" t="s">
        <v>141</v>
      </c>
      <c s="34" t="s">
        <v>4647</v>
      </c>
      <c s="35" t="s">
        <v>5</v>
      </c>
      <c s="6" t="s">
        <v>4648</v>
      </c>
      <c s="36" t="s">
        <v>1273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4649</v>
      </c>
    </row>
    <row r="125" spans="1:5" ht="12.75">
      <c r="A125" t="s">
        <v>58</v>
      </c>
      <c r="E125" s="39" t="s">
        <v>1591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4495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4495</v>
      </c>
      <c r="E4" s="26" t="s">
        <v>4496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COUNTIFS(L8:L130,"=0",A8:A130,"P")+COUNTIFS(L8:L130,"",A8:A130,"P")+SUM(Q8:Q130)</f>
      </c>
    </row>
    <row r="8" spans="1:13" ht="12.75">
      <c r="A8" t="s">
        <v>44</v>
      </c>
      <c r="C8" s="28" t="s">
        <v>4666</v>
      </c>
      <c r="E8" s="30" t="s">
        <v>4665</v>
      </c>
      <c r="J8" s="29">
        <f>0+J9+J26+J39+J72+J93</f>
      </c>
      <c s="29">
        <f>0+K9+K26+K39+K72+K93</f>
      </c>
      <c s="29">
        <f>0+L9+L26+L39+L72+L93</f>
      </c>
      <c s="29">
        <f>0+M9+M26+M39+M72+M93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4502</v>
      </c>
      <c s="35" t="s">
        <v>5</v>
      </c>
      <c s="6" t="s">
        <v>4503</v>
      </c>
      <c s="36" t="s">
        <v>100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1591</v>
      </c>
    </row>
    <row r="14" spans="1:16" ht="12.75">
      <c r="A14" t="s">
        <v>49</v>
      </c>
      <c s="34" t="s">
        <v>27</v>
      </c>
      <c s="34" t="s">
        <v>4296</v>
      </c>
      <c s="35" t="s">
        <v>5</v>
      </c>
      <c s="6" t="s">
        <v>4297</v>
      </c>
      <c s="36" t="s">
        <v>83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4667</v>
      </c>
    </row>
    <row r="17" spans="1:5" ht="216.75">
      <c r="A17" t="s">
        <v>58</v>
      </c>
      <c r="E17" s="39" t="s">
        <v>4508</v>
      </c>
    </row>
    <row r="18" spans="1:16" ht="12.75">
      <c r="A18" t="s">
        <v>49</v>
      </c>
      <c s="34" t="s">
        <v>26</v>
      </c>
      <c s="34" t="s">
        <v>891</v>
      </c>
      <c s="35" t="s">
        <v>5</v>
      </c>
      <c s="6" t="s">
        <v>892</v>
      </c>
      <c s="36" t="s">
        <v>93</v>
      </c>
      <c s="37">
        <v>630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4513</v>
      </c>
    </row>
    <row r="21" spans="1:5" ht="76.5">
      <c r="A21" t="s">
        <v>58</v>
      </c>
      <c r="E21" s="39" t="s">
        <v>4514</v>
      </c>
    </row>
    <row r="22" spans="1:16" ht="25.5">
      <c r="A22" t="s">
        <v>49</v>
      </c>
      <c s="34" t="s">
        <v>64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14.75">
      <c r="A25" t="s">
        <v>58</v>
      </c>
      <c r="E25" s="39" t="s">
        <v>4515</v>
      </c>
    </row>
    <row r="26" spans="1:13" ht="12.75">
      <c r="A26" t="s">
        <v>46</v>
      </c>
      <c r="C26" s="31" t="s">
        <v>101</v>
      </c>
      <c r="E26" s="33" t="s">
        <v>4516</v>
      </c>
      <c r="J26" s="32">
        <f>0</f>
      </c>
      <c s="32">
        <f>0</f>
      </c>
      <c s="32">
        <f>0+L27+L31+L35</f>
      </c>
      <c s="32">
        <f>0+M27+M31+M35</f>
      </c>
    </row>
    <row r="27" spans="1:16" ht="25.5">
      <c r="A27" t="s">
        <v>49</v>
      </c>
      <c s="34" t="s">
        <v>110</v>
      </c>
      <c s="34" t="s">
        <v>65</v>
      </c>
      <c s="35" t="s">
        <v>5</v>
      </c>
      <c s="6" t="s">
        <v>66</v>
      </c>
      <c s="36" t="s">
        <v>52</v>
      </c>
      <c s="37">
        <v>2.2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377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4517</v>
      </c>
    </row>
    <row r="30" spans="1:5" ht="140.25">
      <c r="A30" t="s">
        <v>58</v>
      </c>
      <c r="E30" s="39" t="s">
        <v>4518</v>
      </c>
    </row>
    <row r="31" spans="1:16" ht="25.5">
      <c r="A31" t="s">
        <v>49</v>
      </c>
      <c s="34" t="s">
        <v>113</v>
      </c>
      <c s="34" t="s">
        <v>572</v>
      </c>
      <c s="35" t="s">
        <v>5</v>
      </c>
      <c s="6" t="s">
        <v>4519</v>
      </c>
      <c s="36" t="s">
        <v>52</v>
      </c>
      <c s="37">
        <v>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4517</v>
      </c>
    </row>
    <row r="34" spans="1:5" ht="140.25">
      <c r="A34" t="s">
        <v>58</v>
      </c>
      <c r="E34" s="39" t="s">
        <v>4518</v>
      </c>
    </row>
    <row r="35" spans="1:16" ht="12.75">
      <c r="A35" t="s">
        <v>49</v>
      </c>
      <c s="34" t="s">
        <v>116</v>
      </c>
      <c s="34" t="s">
        <v>4520</v>
      </c>
      <c s="35" t="s">
        <v>5</v>
      </c>
      <c s="6" t="s">
        <v>708</v>
      </c>
      <c s="36" t="s">
        <v>709</v>
      </c>
      <c s="37">
        <v>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4517</v>
      </c>
    </row>
    <row r="38" spans="1:5" ht="127.5">
      <c r="A38" t="s">
        <v>58</v>
      </c>
      <c r="E38" s="39" t="s">
        <v>4521</v>
      </c>
    </row>
    <row r="39" spans="1:13" ht="12.75">
      <c r="A39" t="s">
        <v>46</v>
      </c>
      <c r="C39" s="31" t="s">
        <v>4522</v>
      </c>
      <c r="E39" s="33" t="s">
        <v>4523</v>
      </c>
      <c r="J39" s="32">
        <f>0</f>
      </c>
      <c s="32">
        <f>0</f>
      </c>
      <c s="32">
        <f>0+L40+L44+L48+L52+L56+L60+L64+L68</f>
      </c>
      <c s="32">
        <f>0+M40+M44+M48+M52+M56+M60+M64+M68</f>
      </c>
    </row>
    <row r="40" spans="1:16" ht="12.75">
      <c r="A40" t="s">
        <v>49</v>
      </c>
      <c s="34" t="s">
        <v>67</v>
      </c>
      <c s="34" t="s">
        <v>4527</v>
      </c>
      <c s="35" t="s">
        <v>5</v>
      </c>
      <c s="6" t="s">
        <v>4528</v>
      </c>
      <c s="36" t="s">
        <v>93</v>
      </c>
      <c s="37">
        <v>550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4513</v>
      </c>
    </row>
    <row r="43" spans="1:5" ht="89.25">
      <c r="A43" t="s">
        <v>58</v>
      </c>
      <c r="E43" s="39" t="s">
        <v>4524</v>
      </c>
    </row>
    <row r="44" spans="1:16" ht="12.75">
      <c r="A44" t="s">
        <v>49</v>
      </c>
      <c s="34" t="s">
        <v>70</v>
      </c>
      <c s="34" t="s">
        <v>4525</v>
      </c>
      <c s="35" t="s">
        <v>5</v>
      </c>
      <c s="6" t="s">
        <v>4526</v>
      </c>
      <c s="36" t="s">
        <v>93</v>
      </c>
      <c s="37">
        <v>300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4513</v>
      </c>
    </row>
    <row r="47" spans="1:5" ht="89.25">
      <c r="A47" t="s">
        <v>58</v>
      </c>
      <c r="E47" s="39" t="s">
        <v>4524</v>
      </c>
    </row>
    <row r="48" spans="1:16" ht="25.5">
      <c r="A48" t="s">
        <v>49</v>
      </c>
      <c s="34" t="s">
        <v>73</v>
      </c>
      <c s="34" t="s">
        <v>129</v>
      </c>
      <c s="35" t="s">
        <v>5</v>
      </c>
      <c s="6" t="s">
        <v>130</v>
      </c>
      <c s="36" t="s">
        <v>100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4513</v>
      </c>
    </row>
    <row r="51" spans="1:5" ht="89.25">
      <c r="A51" t="s">
        <v>58</v>
      </c>
      <c r="E51" s="39" t="s">
        <v>4603</v>
      </c>
    </row>
    <row r="52" spans="1:16" ht="12.75">
      <c r="A52" t="s">
        <v>49</v>
      </c>
      <c s="34" t="s">
        <v>76</v>
      </c>
      <c s="34" t="s">
        <v>1221</v>
      </c>
      <c s="35" t="s">
        <v>5</v>
      </c>
      <c s="6" t="s">
        <v>1222</v>
      </c>
      <c s="36" t="s">
        <v>100</v>
      </c>
      <c s="37">
        <v>30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377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5</v>
      </c>
    </row>
    <row r="55" spans="1:5" ht="76.5">
      <c r="A55" t="s">
        <v>58</v>
      </c>
      <c r="E55" s="39" t="s">
        <v>4653</v>
      </c>
    </row>
    <row r="56" spans="1:16" ht="12.75">
      <c r="A56" t="s">
        <v>49</v>
      </c>
      <c s="34" t="s">
        <v>80</v>
      </c>
      <c s="34" t="s">
        <v>4555</v>
      </c>
      <c s="35" t="s">
        <v>5</v>
      </c>
      <c s="6" t="s">
        <v>4556</v>
      </c>
      <c s="36" t="s">
        <v>93</v>
      </c>
      <c s="37">
        <v>500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377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</v>
      </c>
    </row>
    <row r="59" spans="1:5" ht="114.75">
      <c r="A59" t="s">
        <v>58</v>
      </c>
      <c r="E59" s="39" t="s">
        <v>4557</v>
      </c>
    </row>
    <row r="60" spans="1:16" ht="12.75">
      <c r="A60" t="s">
        <v>49</v>
      </c>
      <c s="34" t="s">
        <v>84</v>
      </c>
      <c s="34" t="s">
        <v>4558</v>
      </c>
      <c s="35" t="s">
        <v>5</v>
      </c>
      <c s="6" t="s">
        <v>4559</v>
      </c>
      <c s="36" t="s">
        <v>100</v>
      </c>
      <c s="37">
        <v>14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</v>
      </c>
    </row>
    <row r="63" spans="1:5" ht="114.75">
      <c r="A63" t="s">
        <v>58</v>
      </c>
      <c r="E63" s="39" t="s">
        <v>4560</v>
      </c>
    </row>
    <row r="64" spans="1:16" ht="12.75">
      <c r="A64" t="s">
        <v>49</v>
      </c>
      <c s="34" t="s">
        <v>87</v>
      </c>
      <c s="34" t="s">
        <v>516</v>
      </c>
      <c s="35" t="s">
        <v>5</v>
      </c>
      <c s="6" t="s">
        <v>517</v>
      </c>
      <c s="36" t="s">
        <v>93</v>
      </c>
      <c s="37">
        <v>100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5</v>
      </c>
    </row>
    <row r="67" spans="1:5" ht="140.25">
      <c r="A67" t="s">
        <v>58</v>
      </c>
      <c r="E67" s="39" t="s">
        <v>4561</v>
      </c>
    </row>
    <row r="68" spans="1:16" ht="12.75">
      <c r="A68" t="s">
        <v>49</v>
      </c>
      <c s="34" t="s">
        <v>90</v>
      </c>
      <c s="34" t="s">
        <v>4562</v>
      </c>
      <c s="35" t="s">
        <v>5</v>
      </c>
      <c s="6" t="s">
        <v>4563</v>
      </c>
      <c s="36" t="s">
        <v>100</v>
      </c>
      <c s="37">
        <v>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377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5</v>
      </c>
    </row>
    <row r="71" spans="1:5" ht="102">
      <c r="A71" t="s">
        <v>58</v>
      </c>
      <c r="E71" s="39" t="s">
        <v>4564</v>
      </c>
    </row>
    <row r="72" spans="1:13" ht="12.75">
      <c r="A72" t="s">
        <v>46</v>
      </c>
      <c r="C72" s="31" t="s">
        <v>4565</v>
      </c>
      <c r="E72" s="33" t="s">
        <v>4566</v>
      </c>
      <c r="J72" s="32">
        <f>0</f>
      </c>
      <c s="32">
        <f>0</f>
      </c>
      <c s="32">
        <f>0+L73+L77+L81+L85+L89</f>
      </c>
      <c s="32">
        <f>0+M73+M77+M81+M85+M89</f>
      </c>
    </row>
    <row r="73" spans="1:16" ht="12.75">
      <c r="A73" t="s">
        <v>49</v>
      </c>
      <c s="34" t="s">
        <v>94</v>
      </c>
      <c s="34" t="s">
        <v>4662</v>
      </c>
      <c s="35" t="s">
        <v>5</v>
      </c>
      <c s="6" t="s">
        <v>4663</v>
      </c>
      <c s="36" t="s">
        <v>100</v>
      </c>
      <c s="37">
        <v>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5</v>
      </c>
    </row>
    <row r="76" spans="1:5" ht="114.75">
      <c r="A76" t="s">
        <v>58</v>
      </c>
      <c r="E76" s="39" t="s">
        <v>4569</v>
      </c>
    </row>
    <row r="77" spans="1:16" ht="25.5">
      <c r="A77" t="s">
        <v>49</v>
      </c>
      <c s="34" t="s">
        <v>97</v>
      </c>
      <c s="34" t="s">
        <v>4656</v>
      </c>
      <c s="35" t="s">
        <v>5</v>
      </c>
      <c s="6" t="s">
        <v>4657</v>
      </c>
      <c s="36" t="s">
        <v>100</v>
      </c>
      <c s="37">
        <v>35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377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5</v>
      </c>
    </row>
    <row r="80" spans="1:5" ht="89.25">
      <c r="A80" t="s">
        <v>58</v>
      </c>
      <c r="E80" s="39" t="s">
        <v>4572</v>
      </c>
    </row>
    <row r="81" spans="1:16" ht="12.75">
      <c r="A81" t="s">
        <v>49</v>
      </c>
      <c s="34" t="s">
        <v>101</v>
      </c>
      <c s="34" t="s">
        <v>4581</v>
      </c>
      <c s="35" t="s">
        <v>5</v>
      </c>
      <c s="6" t="s">
        <v>4582</v>
      </c>
      <c s="36" t="s">
        <v>100</v>
      </c>
      <c s="37">
        <v>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377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5</v>
      </c>
    </row>
    <row r="84" spans="1:5" ht="89.25">
      <c r="A84" t="s">
        <v>58</v>
      </c>
      <c r="E84" s="39" t="s">
        <v>4572</v>
      </c>
    </row>
    <row r="85" spans="1:16" ht="12.75">
      <c r="A85" t="s">
        <v>49</v>
      </c>
      <c s="34" t="s">
        <v>104</v>
      </c>
      <c s="34" t="s">
        <v>4609</v>
      </c>
      <c s="35" t="s">
        <v>5</v>
      </c>
      <c s="6" t="s">
        <v>4610</v>
      </c>
      <c s="36" t="s">
        <v>100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377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5</v>
      </c>
    </row>
    <row r="88" spans="1:5" ht="114.75">
      <c r="A88" t="s">
        <v>58</v>
      </c>
      <c r="E88" s="39" t="s">
        <v>4560</v>
      </c>
    </row>
    <row r="89" spans="1:16" ht="12.75">
      <c r="A89" t="s">
        <v>49</v>
      </c>
      <c s="34" t="s">
        <v>107</v>
      </c>
      <c s="34" t="s">
        <v>4611</v>
      </c>
      <c s="35" t="s">
        <v>5</v>
      </c>
      <c s="6" t="s">
        <v>4612</v>
      </c>
      <c s="36" t="s">
        <v>100</v>
      </c>
      <c s="37">
        <v>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377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5</v>
      </c>
    </row>
    <row r="92" spans="1:5" ht="102">
      <c r="A92" t="s">
        <v>58</v>
      </c>
      <c r="E92" s="39" t="s">
        <v>4613</v>
      </c>
    </row>
    <row r="93" spans="1:13" ht="12.75">
      <c r="A93" t="s">
        <v>46</v>
      </c>
      <c r="C93" s="31" t="s">
        <v>4635</v>
      </c>
      <c r="E93" s="33" t="s">
        <v>4636</v>
      </c>
      <c r="J93" s="32">
        <f>0</f>
      </c>
      <c s="32">
        <f>0</f>
      </c>
      <c s="32">
        <f>0+L94+L98+L102+L106+L110+L114+L118+L122+L126+L130</f>
      </c>
      <c s="32">
        <f>0+M94+M98+M102+M106+M110+M114+M118+M122+M126+M130</f>
      </c>
    </row>
    <row r="94" spans="1:16" ht="25.5">
      <c r="A94" t="s">
        <v>49</v>
      </c>
      <c s="34" t="s">
        <v>119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114.75">
      <c r="A97" t="s">
        <v>58</v>
      </c>
      <c r="E97" s="39" t="s">
        <v>4637</v>
      </c>
    </row>
    <row r="98" spans="1:16" ht="38.25">
      <c r="A98" t="s">
        <v>49</v>
      </c>
      <c s="34" t="s">
        <v>122</v>
      </c>
      <c s="34" t="s">
        <v>798</v>
      </c>
      <c s="35" t="s">
        <v>5</v>
      </c>
      <c s="6" t="s">
        <v>799</v>
      </c>
      <c s="36" t="s">
        <v>100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114.75">
      <c r="A101" t="s">
        <v>58</v>
      </c>
      <c r="E101" s="39" t="s">
        <v>4637</v>
      </c>
    </row>
    <row r="102" spans="1:16" ht="25.5">
      <c r="A102" t="s">
        <v>49</v>
      </c>
      <c s="34" t="s">
        <v>125</v>
      </c>
      <c s="34" t="s">
        <v>1183</v>
      </c>
      <c s="35" t="s">
        <v>5</v>
      </c>
      <c s="6" t="s">
        <v>1184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4638</v>
      </c>
    </row>
    <row r="106" spans="1:16" ht="12.75">
      <c r="A106" t="s">
        <v>49</v>
      </c>
      <c s="34" t="s">
        <v>128</v>
      </c>
      <c s="34" t="s">
        <v>4639</v>
      </c>
      <c s="35" t="s">
        <v>5</v>
      </c>
      <c s="6" t="s">
        <v>4640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5</v>
      </c>
    </row>
    <row r="109" spans="1:5" ht="76.5">
      <c r="A109" t="s">
        <v>58</v>
      </c>
      <c r="E109" s="39" t="s">
        <v>4641</v>
      </c>
    </row>
    <row r="110" spans="1:16" ht="12.75">
      <c r="A110" t="s">
        <v>49</v>
      </c>
      <c s="34" t="s">
        <v>131</v>
      </c>
      <c s="34" t="s">
        <v>1186</v>
      </c>
      <c s="35" t="s">
        <v>5</v>
      </c>
      <c s="6" t="s">
        <v>1187</v>
      </c>
      <c s="36" t="s">
        <v>329</v>
      </c>
      <c s="37">
        <v>60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5</v>
      </c>
    </row>
    <row r="113" spans="1:5" ht="89.25">
      <c r="A113" t="s">
        <v>58</v>
      </c>
      <c r="E113" s="39" t="s">
        <v>4642</v>
      </c>
    </row>
    <row r="114" spans="1:16" ht="12.75">
      <c r="A114" t="s">
        <v>49</v>
      </c>
      <c s="34" t="s">
        <v>135</v>
      </c>
      <c s="34" t="s">
        <v>1189</v>
      </c>
      <c s="35" t="s">
        <v>5</v>
      </c>
      <c s="6" t="s">
        <v>1190</v>
      </c>
      <c s="36" t="s">
        <v>329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5</v>
      </c>
    </row>
    <row r="117" spans="1:5" ht="89.25">
      <c r="A117" t="s">
        <v>58</v>
      </c>
      <c r="E117" s="39" t="s">
        <v>4643</v>
      </c>
    </row>
    <row r="118" spans="1:16" ht="12.75">
      <c r="A118" t="s">
        <v>49</v>
      </c>
      <c s="34" t="s">
        <v>138</v>
      </c>
      <c s="34" t="s">
        <v>1192</v>
      </c>
      <c s="35" t="s">
        <v>5</v>
      </c>
      <c s="6" t="s">
        <v>1193</v>
      </c>
      <c s="36" t="s">
        <v>329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5</v>
      </c>
    </row>
    <row r="121" spans="1:5" ht="89.25">
      <c r="A121" t="s">
        <v>58</v>
      </c>
      <c r="E121" s="39" t="s">
        <v>4644</v>
      </c>
    </row>
    <row r="122" spans="1:16" ht="12.75">
      <c r="A122" t="s">
        <v>49</v>
      </c>
      <c s="34" t="s">
        <v>141</v>
      </c>
      <c s="34" t="s">
        <v>1177</v>
      </c>
      <c s="35" t="s">
        <v>5</v>
      </c>
      <c s="6" t="s">
        <v>1178</v>
      </c>
      <c s="36" t="s">
        <v>329</v>
      </c>
      <c s="37">
        <v>30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5</v>
      </c>
    </row>
    <row r="125" spans="1:5" ht="89.25">
      <c r="A125" t="s">
        <v>58</v>
      </c>
      <c r="E125" s="39" t="s">
        <v>4645</v>
      </c>
    </row>
    <row r="126" spans="1:16" ht="12.75">
      <c r="A126" t="s">
        <v>49</v>
      </c>
      <c s="34" t="s">
        <v>144</v>
      </c>
      <c s="34" t="s">
        <v>4502</v>
      </c>
      <c s="35" t="s">
        <v>5</v>
      </c>
      <c s="6" t="s">
        <v>4503</v>
      </c>
      <c s="36" t="s">
        <v>100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4646</v>
      </c>
    </row>
    <row r="129" spans="1:5" ht="12.75">
      <c r="A129" t="s">
        <v>58</v>
      </c>
      <c r="E129" s="39" t="s">
        <v>1591</v>
      </c>
    </row>
    <row r="130" spans="1:16" ht="12.75">
      <c r="A130" t="s">
        <v>49</v>
      </c>
      <c s="34" t="s">
        <v>147</v>
      </c>
      <c s="34" t="s">
        <v>4647</v>
      </c>
      <c s="35" t="s">
        <v>5</v>
      </c>
      <c s="6" t="s">
        <v>4648</v>
      </c>
      <c s="36" t="s">
        <v>1273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4649</v>
      </c>
    </row>
    <row r="133" spans="1:5" ht="12.75">
      <c r="A133" t="s">
        <v>58</v>
      </c>
      <c r="E133" s="39" t="s">
        <v>1591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4495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4495</v>
      </c>
      <c r="E4" s="26" t="s">
        <v>4496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4670</v>
      </c>
      <c r="E8" s="30" t="s">
        <v>4669</v>
      </c>
      <c r="J8" s="29">
        <f>0+J9+J22+J39+J68+J77</f>
      </c>
      <c s="29">
        <f>0+K9+K22+K39+K68+K77</f>
      </c>
      <c s="29">
        <f>0+L9+L22+L39+L68+L77</f>
      </c>
      <c s="29">
        <f>0+M9+M22+M39+M68+M77</f>
      </c>
    </row>
    <row r="9" spans="1:13" ht="12.75">
      <c r="A9" t="s">
        <v>46</v>
      </c>
      <c r="C9" s="31" t="s">
        <v>101</v>
      </c>
      <c r="E9" s="33" t="s">
        <v>4516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97</v>
      </c>
      <c s="34" t="s">
        <v>65</v>
      </c>
      <c s="35" t="s">
        <v>5</v>
      </c>
      <c s="6" t="s">
        <v>66</v>
      </c>
      <c s="36" t="s">
        <v>52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4671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4517</v>
      </c>
    </row>
    <row r="13" spans="1:5" ht="140.25">
      <c r="A13" t="s">
        <v>58</v>
      </c>
      <c r="E13" s="39" t="s">
        <v>4518</v>
      </c>
    </row>
    <row r="14" spans="1:16" ht="25.5">
      <c r="A14" t="s">
        <v>49</v>
      </c>
      <c s="34" t="s">
        <v>101</v>
      </c>
      <c s="34" t="s">
        <v>572</v>
      </c>
      <c s="35" t="s">
        <v>5</v>
      </c>
      <c s="6" t="s">
        <v>4519</v>
      </c>
      <c s="36" t="s">
        <v>52</v>
      </c>
      <c s="37">
        <v>0.1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4671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4517</v>
      </c>
    </row>
    <row r="17" spans="1:5" ht="140.25">
      <c r="A17" t="s">
        <v>58</v>
      </c>
      <c r="E17" s="39" t="s">
        <v>4518</v>
      </c>
    </row>
    <row r="18" spans="1:16" ht="12.75">
      <c r="A18" t="s">
        <v>49</v>
      </c>
      <c s="34" t="s">
        <v>104</v>
      </c>
      <c s="34" t="s">
        <v>4520</v>
      </c>
      <c s="35" t="s">
        <v>5</v>
      </c>
      <c s="6" t="s">
        <v>708</v>
      </c>
      <c s="36" t="s">
        <v>709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4671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4517</v>
      </c>
    </row>
    <row r="21" spans="1:5" ht="127.5">
      <c r="A21" t="s">
        <v>58</v>
      </c>
      <c r="E21" s="39" t="s">
        <v>4521</v>
      </c>
    </row>
    <row r="22" spans="1:13" ht="12.75">
      <c r="A22" t="s">
        <v>46</v>
      </c>
      <c r="C22" s="31" t="s">
        <v>4672</v>
      </c>
      <c r="E22" s="33" t="s">
        <v>4673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49</v>
      </c>
      <c s="34" t="s">
        <v>47</v>
      </c>
      <c s="34" t="s">
        <v>1250</v>
      </c>
      <c s="35" t="s">
        <v>5</v>
      </c>
      <c s="6" t="s">
        <v>1251</v>
      </c>
      <c s="36" t="s">
        <v>93</v>
      </c>
      <c s="37">
        <v>420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4671</v>
      </c>
      <c>
        <f>(M23*21)/100</f>
      </c>
      <c t="s">
        <v>27</v>
      </c>
    </row>
    <row r="24" spans="1:5" ht="12.75">
      <c r="A24" s="35" t="s">
        <v>54</v>
      </c>
      <c r="E24" s="39" t="s">
        <v>4674</v>
      </c>
    </row>
    <row r="25" spans="1:5" ht="12.75">
      <c r="A25" s="35" t="s">
        <v>56</v>
      </c>
      <c r="E25" s="40" t="s">
        <v>4675</v>
      </c>
    </row>
    <row r="26" spans="1:5" ht="76.5">
      <c r="A26" t="s">
        <v>58</v>
      </c>
      <c r="E26" s="39" t="s">
        <v>4676</v>
      </c>
    </row>
    <row r="27" spans="1:16" ht="12.75">
      <c r="A27" t="s">
        <v>49</v>
      </c>
      <c s="34" t="s">
        <v>27</v>
      </c>
      <c s="34" t="s">
        <v>4677</v>
      </c>
      <c s="35" t="s">
        <v>5</v>
      </c>
      <c s="6" t="s">
        <v>4678</v>
      </c>
      <c s="36" t="s">
        <v>100</v>
      </c>
      <c s="37">
        <v>35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4671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4675</v>
      </c>
    </row>
    <row r="30" spans="1:5" ht="89.25">
      <c r="A30" t="s">
        <v>58</v>
      </c>
      <c r="E30" s="39" t="s">
        <v>4679</v>
      </c>
    </row>
    <row r="31" spans="1:16" ht="12.75">
      <c r="A31" t="s">
        <v>49</v>
      </c>
      <c s="34" t="s">
        <v>26</v>
      </c>
      <c s="34" t="s">
        <v>4680</v>
      </c>
      <c s="35" t="s">
        <v>5</v>
      </c>
      <c s="6" t="s">
        <v>4681</v>
      </c>
      <c s="36" t="s">
        <v>100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4671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4675</v>
      </c>
    </row>
    <row r="34" spans="1:5" ht="89.25">
      <c r="A34" t="s">
        <v>58</v>
      </c>
      <c r="E34" s="39" t="s">
        <v>4679</v>
      </c>
    </row>
    <row r="35" spans="1:16" ht="25.5">
      <c r="A35" t="s">
        <v>49</v>
      </c>
      <c s="34" t="s">
        <v>64</v>
      </c>
      <c s="34" t="s">
        <v>4682</v>
      </c>
      <c s="35" t="s">
        <v>5</v>
      </c>
      <c s="6" t="s">
        <v>4683</v>
      </c>
      <c s="36" t="s">
        <v>100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4671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4674</v>
      </c>
    </row>
    <row r="38" spans="1:5" ht="76.5">
      <c r="A38" t="s">
        <v>58</v>
      </c>
      <c r="E38" s="39" t="s">
        <v>1201</v>
      </c>
    </row>
    <row r="39" spans="1:13" ht="12.75">
      <c r="A39" t="s">
        <v>46</v>
      </c>
      <c r="C39" s="31" t="s">
        <v>4522</v>
      </c>
      <c r="E39" s="33" t="s">
        <v>4523</v>
      </c>
      <c r="J39" s="32">
        <f>0</f>
      </c>
      <c s="32">
        <f>0</f>
      </c>
      <c s="32">
        <f>0+L40+L44+L48+L52+L56+L60+L64</f>
      </c>
      <c s="32">
        <f>0+M40+M44+M48+M52+M56+M60+M64</f>
      </c>
    </row>
    <row r="40" spans="1:16" ht="12.75">
      <c r="A40" t="s">
        <v>49</v>
      </c>
      <c s="34" t="s">
        <v>73</v>
      </c>
      <c s="34" t="s">
        <v>543</v>
      </c>
      <c s="35" t="s">
        <v>5</v>
      </c>
      <c s="6" t="s">
        <v>544</v>
      </c>
      <c s="36" t="s">
        <v>93</v>
      </c>
      <c s="37">
        <v>250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4671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4674</v>
      </c>
    </row>
    <row r="43" spans="1:5" ht="89.25">
      <c r="A43" t="s">
        <v>58</v>
      </c>
      <c r="E43" s="39" t="s">
        <v>4524</v>
      </c>
    </row>
    <row r="44" spans="1:16" ht="12.75">
      <c r="A44" t="s">
        <v>49</v>
      </c>
      <c s="34" t="s">
        <v>76</v>
      </c>
      <c s="34" t="s">
        <v>4525</v>
      </c>
      <c s="35" t="s">
        <v>5</v>
      </c>
      <c s="6" t="s">
        <v>4526</v>
      </c>
      <c s="36" t="s">
        <v>93</v>
      </c>
      <c s="37">
        <v>110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4671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4674</v>
      </c>
    </row>
    <row r="47" spans="1:5" ht="89.25">
      <c r="A47" t="s">
        <v>58</v>
      </c>
      <c r="E47" s="39" t="s">
        <v>4524</v>
      </c>
    </row>
    <row r="48" spans="1:16" ht="12.75">
      <c r="A48" t="s">
        <v>49</v>
      </c>
      <c s="34" t="s">
        <v>80</v>
      </c>
      <c s="34" t="s">
        <v>4527</v>
      </c>
      <c s="35" t="s">
        <v>5</v>
      </c>
      <c s="6" t="s">
        <v>4528</v>
      </c>
      <c s="36" t="s">
        <v>93</v>
      </c>
      <c s="37">
        <v>200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4671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4674</v>
      </c>
    </row>
    <row r="51" spans="1:5" ht="89.25">
      <c r="A51" t="s">
        <v>58</v>
      </c>
      <c r="E51" s="39" t="s">
        <v>4524</v>
      </c>
    </row>
    <row r="52" spans="1:16" ht="25.5">
      <c r="A52" t="s">
        <v>49</v>
      </c>
      <c s="34" t="s">
        <v>84</v>
      </c>
      <c s="34" t="s">
        <v>883</v>
      </c>
      <c s="35" t="s">
        <v>5</v>
      </c>
      <c s="6" t="s">
        <v>884</v>
      </c>
      <c s="36" t="s">
        <v>100</v>
      </c>
      <c s="37">
        <v>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4671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4674</v>
      </c>
    </row>
    <row r="55" spans="1:5" ht="89.25">
      <c r="A55" t="s">
        <v>58</v>
      </c>
      <c r="E55" s="39" t="s">
        <v>4603</v>
      </c>
    </row>
    <row r="56" spans="1:16" ht="25.5">
      <c r="A56" t="s">
        <v>49</v>
      </c>
      <c s="34" t="s">
        <v>87</v>
      </c>
      <c s="34" t="s">
        <v>129</v>
      </c>
      <c s="35" t="s">
        <v>5</v>
      </c>
      <c s="6" t="s">
        <v>130</v>
      </c>
      <c s="36" t="s">
        <v>100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4671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4674</v>
      </c>
    </row>
    <row r="59" spans="1:5" ht="89.25">
      <c r="A59" t="s">
        <v>58</v>
      </c>
      <c r="E59" s="39" t="s">
        <v>4603</v>
      </c>
    </row>
    <row r="60" spans="1:16" ht="12.75">
      <c r="A60" t="s">
        <v>49</v>
      </c>
      <c s="34" t="s">
        <v>90</v>
      </c>
      <c s="34" t="s">
        <v>891</v>
      </c>
      <c s="35" t="s">
        <v>5</v>
      </c>
      <c s="6" t="s">
        <v>892</v>
      </c>
      <c s="36" t="s">
        <v>93</v>
      </c>
      <c s="37">
        <v>560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4671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4674</v>
      </c>
    </row>
    <row r="63" spans="1:5" ht="76.5">
      <c r="A63" t="s">
        <v>58</v>
      </c>
      <c r="E63" s="39" t="s">
        <v>4514</v>
      </c>
    </row>
    <row r="64" spans="1:16" ht="12.75">
      <c r="A64" t="s">
        <v>49</v>
      </c>
      <c s="34" t="s">
        <v>94</v>
      </c>
      <c s="34" t="s">
        <v>1221</v>
      </c>
      <c s="35" t="s">
        <v>5</v>
      </c>
      <c s="6" t="s">
        <v>1222</v>
      </c>
      <c s="36" t="s">
        <v>100</v>
      </c>
      <c s="37">
        <v>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4671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4674</v>
      </c>
    </row>
    <row r="67" spans="1:5" ht="89.25">
      <c r="A67" t="s">
        <v>58</v>
      </c>
      <c r="E67" s="39" t="s">
        <v>4554</v>
      </c>
    </row>
    <row r="68" spans="1:13" ht="12.75">
      <c r="A68" t="s">
        <v>46</v>
      </c>
      <c r="C68" s="31" t="s">
        <v>4565</v>
      </c>
      <c r="E68" s="33" t="s">
        <v>4684</v>
      </c>
      <c r="J68" s="32">
        <f>0</f>
      </c>
      <c s="32">
        <f>0</f>
      </c>
      <c s="32">
        <f>0+L69+L73</f>
      </c>
      <c s="32">
        <f>0+M69+M73</f>
      </c>
    </row>
    <row r="69" spans="1:16" ht="25.5">
      <c r="A69" t="s">
        <v>49</v>
      </c>
      <c s="34" t="s">
        <v>67</v>
      </c>
      <c s="34" t="s">
        <v>4685</v>
      </c>
      <c s="35" t="s">
        <v>5</v>
      </c>
      <c s="6" t="s">
        <v>4686</v>
      </c>
      <c s="36" t="s">
        <v>100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4671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4687</v>
      </c>
    </row>
    <row r="72" spans="1:5" ht="89.25">
      <c r="A72" t="s">
        <v>58</v>
      </c>
      <c r="E72" s="39" t="s">
        <v>4572</v>
      </c>
    </row>
    <row r="73" spans="1:16" ht="25.5">
      <c r="A73" t="s">
        <v>49</v>
      </c>
      <c s="34" t="s">
        <v>70</v>
      </c>
      <c s="34" t="s">
        <v>4656</v>
      </c>
      <c s="35" t="s">
        <v>5</v>
      </c>
      <c s="6" t="s">
        <v>4657</v>
      </c>
      <c s="36" t="s">
        <v>100</v>
      </c>
      <c s="37">
        <v>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4671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4687</v>
      </c>
    </row>
    <row r="76" spans="1:5" ht="89.25">
      <c r="A76" t="s">
        <v>58</v>
      </c>
      <c r="E76" s="39" t="s">
        <v>4572</v>
      </c>
    </row>
    <row r="77" spans="1:13" ht="12.75">
      <c r="A77" t="s">
        <v>46</v>
      </c>
      <c r="C77" s="31" t="s">
        <v>4635</v>
      </c>
      <c r="E77" s="33" t="s">
        <v>4636</v>
      </c>
      <c r="J77" s="32">
        <f>0</f>
      </c>
      <c s="32">
        <f>0</f>
      </c>
      <c s="32">
        <f>0+L78+L82+L86+L90+L94+L98+L102+L106+L110</f>
      </c>
      <c s="32">
        <f>0+M78+M82+M86+M90+M94+M98+M102+M106+M110</f>
      </c>
    </row>
    <row r="78" spans="1:16" ht="25.5">
      <c r="A78" t="s">
        <v>49</v>
      </c>
      <c s="34" t="s">
        <v>107</v>
      </c>
      <c s="34" t="s">
        <v>4688</v>
      </c>
      <c s="35" t="s">
        <v>5</v>
      </c>
      <c s="6" t="s">
        <v>4689</v>
      </c>
      <c s="36" t="s">
        <v>100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4671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</v>
      </c>
    </row>
    <row r="81" spans="1:5" ht="114.75">
      <c r="A81" t="s">
        <v>58</v>
      </c>
      <c r="E81" s="39" t="s">
        <v>4637</v>
      </c>
    </row>
    <row r="82" spans="1:16" ht="25.5">
      <c r="A82" t="s">
        <v>49</v>
      </c>
      <c s="34" t="s">
        <v>110</v>
      </c>
      <c s="34" t="s">
        <v>1183</v>
      </c>
      <c s="35" t="s">
        <v>5</v>
      </c>
      <c s="6" t="s">
        <v>1184</v>
      </c>
      <c s="36" t="s">
        <v>100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4671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</v>
      </c>
    </row>
    <row r="85" spans="1:5" ht="89.25">
      <c r="A85" t="s">
        <v>58</v>
      </c>
      <c r="E85" s="39" t="s">
        <v>4638</v>
      </c>
    </row>
    <row r="86" spans="1:16" ht="12.75">
      <c r="A86" t="s">
        <v>49</v>
      </c>
      <c s="34" t="s">
        <v>113</v>
      </c>
      <c s="34" t="s">
        <v>4639</v>
      </c>
      <c s="35" t="s">
        <v>5</v>
      </c>
      <c s="6" t="s">
        <v>4640</v>
      </c>
      <c s="36" t="s">
        <v>100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4671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</v>
      </c>
    </row>
    <row r="89" spans="1:5" ht="76.5">
      <c r="A89" t="s">
        <v>58</v>
      </c>
      <c r="E89" s="39" t="s">
        <v>4641</v>
      </c>
    </row>
    <row r="90" spans="1:16" ht="12.75">
      <c r="A90" t="s">
        <v>49</v>
      </c>
      <c s="34" t="s">
        <v>116</v>
      </c>
      <c s="34" t="s">
        <v>1186</v>
      </c>
      <c s="35" t="s">
        <v>5</v>
      </c>
      <c s="6" t="s">
        <v>1187</v>
      </c>
      <c s="36" t="s">
        <v>329</v>
      </c>
      <c s="37">
        <v>16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4671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</v>
      </c>
    </row>
    <row r="93" spans="1:5" ht="89.25">
      <c r="A93" t="s">
        <v>58</v>
      </c>
      <c r="E93" s="39" t="s">
        <v>4642</v>
      </c>
    </row>
    <row r="94" spans="1:16" ht="12.75">
      <c r="A94" t="s">
        <v>49</v>
      </c>
      <c s="34" t="s">
        <v>119</v>
      </c>
      <c s="34" t="s">
        <v>1189</v>
      </c>
      <c s="35" t="s">
        <v>5</v>
      </c>
      <c s="6" t="s">
        <v>1190</v>
      </c>
      <c s="36" t="s">
        <v>329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4671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</v>
      </c>
    </row>
    <row r="97" spans="1:5" ht="89.25">
      <c r="A97" t="s">
        <v>58</v>
      </c>
      <c r="E97" s="39" t="s">
        <v>4643</v>
      </c>
    </row>
    <row r="98" spans="1:16" ht="12.75">
      <c r="A98" t="s">
        <v>49</v>
      </c>
      <c s="34" t="s">
        <v>122</v>
      </c>
      <c s="34" t="s">
        <v>1192</v>
      </c>
      <c s="35" t="s">
        <v>5</v>
      </c>
      <c s="6" t="s">
        <v>1193</v>
      </c>
      <c s="36" t="s">
        <v>329</v>
      </c>
      <c s="37">
        <v>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4671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</v>
      </c>
    </row>
    <row r="101" spans="1:5" ht="89.25">
      <c r="A101" t="s">
        <v>58</v>
      </c>
      <c r="E101" s="39" t="s">
        <v>4644</v>
      </c>
    </row>
    <row r="102" spans="1:16" ht="12.75">
      <c r="A102" t="s">
        <v>49</v>
      </c>
      <c s="34" t="s">
        <v>125</v>
      </c>
      <c s="34" t="s">
        <v>1177</v>
      </c>
      <c s="35" t="s">
        <v>5</v>
      </c>
      <c s="6" t="s">
        <v>1178</v>
      </c>
      <c s="36" t="s">
        <v>329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4671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5</v>
      </c>
    </row>
    <row r="105" spans="1:5" ht="89.25">
      <c r="A105" t="s">
        <v>58</v>
      </c>
      <c r="E105" s="39" t="s">
        <v>4645</v>
      </c>
    </row>
    <row r="106" spans="1:16" ht="12.75">
      <c r="A106" t="s">
        <v>49</v>
      </c>
      <c s="34" t="s">
        <v>128</v>
      </c>
      <c s="34" t="s">
        <v>4502</v>
      </c>
      <c s="35" t="s">
        <v>5</v>
      </c>
      <c s="6" t="s">
        <v>4503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4671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4646</v>
      </c>
    </row>
    <row r="109" spans="1:5" ht="12.75">
      <c r="A109" t="s">
        <v>58</v>
      </c>
      <c r="E109" s="39" t="s">
        <v>1591</v>
      </c>
    </row>
    <row r="110" spans="1:16" ht="12.75">
      <c r="A110" t="s">
        <v>49</v>
      </c>
      <c s="34" t="s">
        <v>131</v>
      </c>
      <c s="34" t="s">
        <v>4647</v>
      </c>
      <c s="35" t="s">
        <v>5</v>
      </c>
      <c s="6" t="s">
        <v>4648</v>
      </c>
      <c s="36" t="s">
        <v>1273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4671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4649</v>
      </c>
    </row>
    <row r="113" spans="1:5" ht="12.75">
      <c r="A113" t="s">
        <v>58</v>
      </c>
      <c r="E113" s="39" t="s">
        <v>1591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4690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4690</v>
      </c>
      <c r="E4" s="26" t="s">
        <v>4691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COUNTIFS(L8:L48,"=0",A8:A48,"P")+COUNTIFS(L8:L48,"",A8:A48,"P")+SUM(Q8:Q48)</f>
      </c>
    </row>
    <row r="8" spans="1:13" ht="12.75">
      <c r="A8" t="s">
        <v>44</v>
      </c>
      <c r="C8" s="28" t="s">
        <v>4693</v>
      </c>
      <c r="E8" s="30" t="s">
        <v>4691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46</v>
      </c>
      <c r="C9" s="31" t="s">
        <v>47</v>
      </c>
      <c r="E9" s="33" t="s">
        <v>4343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4694</v>
      </c>
      <c s="35" t="s">
        <v>5</v>
      </c>
      <c s="6" t="s">
        <v>4695</v>
      </c>
      <c s="36" t="s">
        <v>100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4696</v>
      </c>
    </row>
    <row r="13" spans="1:5" ht="114.75">
      <c r="A13" t="s">
        <v>58</v>
      </c>
      <c r="E13" s="39" t="s">
        <v>4372</v>
      </c>
    </row>
    <row r="14" spans="1:16" ht="25.5">
      <c r="A14" t="s">
        <v>49</v>
      </c>
      <c s="34" t="s">
        <v>27</v>
      </c>
      <c s="34" t="s">
        <v>312</v>
      </c>
      <c s="35" t="s">
        <v>5</v>
      </c>
      <c s="6" t="s">
        <v>4697</v>
      </c>
      <c s="36" t="s">
        <v>100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4696</v>
      </c>
    </row>
    <row r="17" spans="1:5" ht="63.75">
      <c r="A17" t="s">
        <v>58</v>
      </c>
      <c r="E17" s="39" t="s">
        <v>4698</v>
      </c>
    </row>
    <row r="18" spans="1:16" ht="25.5">
      <c r="A18" t="s">
        <v>49</v>
      </c>
      <c s="34" t="s">
        <v>26</v>
      </c>
      <c s="34" t="s">
        <v>4699</v>
      </c>
      <c s="35" t="s">
        <v>5</v>
      </c>
      <c s="6" t="s">
        <v>4700</v>
      </c>
      <c s="36" t="s">
        <v>100</v>
      </c>
      <c s="37">
        <v>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4696</v>
      </c>
    </row>
    <row r="21" spans="1:5" ht="114.75">
      <c r="A21" t="s">
        <v>58</v>
      </c>
      <c r="E21" s="39" t="s">
        <v>4372</v>
      </c>
    </row>
    <row r="22" spans="1:16" ht="25.5">
      <c r="A22" t="s">
        <v>49</v>
      </c>
      <c s="34" t="s">
        <v>64</v>
      </c>
      <c s="34" t="s">
        <v>4701</v>
      </c>
      <c s="35" t="s">
        <v>5</v>
      </c>
      <c s="6" t="s">
        <v>4702</v>
      </c>
      <c s="36" t="s">
        <v>100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4696</v>
      </c>
    </row>
    <row r="25" spans="1:5" ht="114.75">
      <c r="A25" t="s">
        <v>58</v>
      </c>
      <c r="E25" s="39" t="s">
        <v>4372</v>
      </c>
    </row>
    <row r="26" spans="1:16" ht="25.5">
      <c r="A26" t="s">
        <v>49</v>
      </c>
      <c s="34" t="s">
        <v>67</v>
      </c>
      <c s="34" t="s">
        <v>4703</v>
      </c>
      <c s="35" t="s">
        <v>5</v>
      </c>
      <c s="6" t="s">
        <v>4704</v>
      </c>
      <c s="36" t="s">
        <v>100</v>
      </c>
      <c s="37">
        <v>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4696</v>
      </c>
    </row>
    <row r="29" spans="1:5" ht="76.5">
      <c r="A29" t="s">
        <v>58</v>
      </c>
      <c r="E29" s="39" t="s">
        <v>4705</v>
      </c>
    </row>
    <row r="30" spans="1:13" ht="12.75">
      <c r="A30" t="s">
        <v>46</v>
      </c>
      <c r="C30" s="31" t="s">
        <v>27</v>
      </c>
      <c r="E30" s="33" t="s">
        <v>4426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49</v>
      </c>
      <c s="34" t="s">
        <v>70</v>
      </c>
      <c s="34" t="s">
        <v>4706</v>
      </c>
      <c s="35" t="s">
        <v>5</v>
      </c>
      <c s="6" t="s">
        <v>4707</v>
      </c>
      <c s="36" t="s">
        <v>100</v>
      </c>
      <c s="37">
        <v>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377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4696</v>
      </c>
    </row>
    <row r="34" spans="1:5" ht="102">
      <c r="A34" t="s">
        <v>58</v>
      </c>
      <c r="E34" s="39" t="s">
        <v>4442</v>
      </c>
    </row>
    <row r="35" spans="1:16" ht="12.75">
      <c r="A35" t="s">
        <v>49</v>
      </c>
      <c s="34" t="s">
        <v>73</v>
      </c>
      <c s="34" t="s">
        <v>4708</v>
      </c>
      <c s="35" t="s">
        <v>5</v>
      </c>
      <c s="6" t="s">
        <v>4709</v>
      </c>
      <c s="36" t="s">
        <v>93</v>
      </c>
      <c s="37">
        <v>360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377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4696</v>
      </c>
    </row>
    <row r="38" spans="1:5" ht="102">
      <c r="A38" t="s">
        <v>58</v>
      </c>
      <c r="E38" s="39" t="s">
        <v>4442</v>
      </c>
    </row>
    <row r="39" spans="1:13" ht="12.75">
      <c r="A39" t="s">
        <v>46</v>
      </c>
      <c r="C39" s="31" t="s">
        <v>26</v>
      </c>
      <c r="E39" s="33" t="s">
        <v>4475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76</v>
      </c>
      <c s="34" t="s">
        <v>4482</v>
      </c>
      <c s="35" t="s">
        <v>5</v>
      </c>
      <c s="6" t="s">
        <v>4483</v>
      </c>
      <c s="36" t="s">
        <v>100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377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4312</v>
      </c>
    </row>
    <row r="43" spans="1:5" ht="89.25">
      <c r="A43" t="s">
        <v>58</v>
      </c>
      <c r="E43" s="39" t="s">
        <v>4484</v>
      </c>
    </row>
    <row r="44" spans="1:16" ht="12.75">
      <c r="A44" t="s">
        <v>49</v>
      </c>
      <c s="34" t="s">
        <v>80</v>
      </c>
      <c s="34" t="s">
        <v>4485</v>
      </c>
      <c s="35" t="s">
        <v>5</v>
      </c>
      <c s="6" t="s">
        <v>4486</v>
      </c>
      <c s="36" t="s">
        <v>100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377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4312</v>
      </c>
    </row>
    <row r="47" spans="1:5" ht="89.25">
      <c r="A47" t="s">
        <v>58</v>
      </c>
      <c r="E47" s="39" t="s">
        <v>4487</v>
      </c>
    </row>
    <row r="48" spans="1:16" ht="25.5">
      <c r="A48" t="s">
        <v>49</v>
      </c>
      <c s="34" t="s">
        <v>84</v>
      </c>
      <c s="34" t="s">
        <v>65</v>
      </c>
      <c s="35" t="s">
        <v>5</v>
      </c>
      <c s="6" t="s">
        <v>4710</v>
      </c>
      <c s="36" t="s">
        <v>52</v>
      </c>
      <c s="37">
        <v>0.03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377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4312</v>
      </c>
    </row>
    <row r="51" spans="1:5" ht="140.25">
      <c r="A51" t="s">
        <v>58</v>
      </c>
      <c r="E51" s="39" t="s">
        <v>1825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4711</v>
      </c>
      <c s="41">
        <f>Rekapitulace!C59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4711</v>
      </c>
      <c r="E4" s="26" t="s">
        <v>4712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COUNTIFS(L8:L76,"=0",A8:A76,"P")+COUNTIFS(L8:L76,"",A8:A76,"P")+SUM(Q8:Q76)</f>
      </c>
    </row>
    <row r="8" spans="1:13" ht="12.75">
      <c r="A8" t="s">
        <v>44</v>
      </c>
      <c r="C8" s="28" t="s">
        <v>4714</v>
      </c>
      <c r="E8" s="30" t="s">
        <v>4712</v>
      </c>
      <c r="J8" s="29">
        <f>0+J9+J26+J59</f>
      </c>
      <c s="29">
        <f>0+K9+K26+K59</f>
      </c>
      <c s="29">
        <f>0+L9+L26+L59</f>
      </c>
      <c s="29">
        <f>0+M9+M26+M59</f>
      </c>
    </row>
    <row r="9" spans="1:13" ht="12.75">
      <c r="A9" t="s">
        <v>46</v>
      </c>
      <c r="C9" s="31" t="s">
        <v>47</v>
      </c>
      <c r="E9" s="33" t="s">
        <v>4715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4716</v>
      </c>
      <c s="35" t="s">
        <v>5</v>
      </c>
      <c s="6" t="s">
        <v>4717</v>
      </c>
      <c s="36" t="s">
        <v>1273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4718</v>
      </c>
    </row>
    <row r="12" spans="1:5" ht="12.75">
      <c r="A12" s="35" t="s">
        <v>56</v>
      </c>
      <c r="E12" s="40" t="s">
        <v>4719</v>
      </c>
    </row>
    <row r="13" spans="1:5" ht="89.25">
      <c r="A13" t="s">
        <v>58</v>
      </c>
      <c r="E13" s="39" t="s">
        <v>4720</v>
      </c>
    </row>
    <row r="14" spans="1:16" ht="12.75">
      <c r="A14" t="s">
        <v>49</v>
      </c>
      <c s="34" t="s">
        <v>27</v>
      </c>
      <c s="34" t="s">
        <v>4721</v>
      </c>
      <c s="35" t="s">
        <v>5</v>
      </c>
      <c s="6" t="s">
        <v>4722</v>
      </c>
      <c s="36" t="s">
        <v>1273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373</v>
      </c>
      <c>
        <f>(M14*21)/100</f>
      </c>
      <c t="s">
        <v>27</v>
      </c>
    </row>
    <row r="15" spans="1:5" ht="12.75">
      <c r="A15" s="35" t="s">
        <v>54</v>
      </c>
      <c r="E15" s="39" t="s">
        <v>4723</v>
      </c>
    </row>
    <row r="16" spans="1:5" ht="12.75">
      <c r="A16" s="35" t="s">
        <v>56</v>
      </c>
      <c r="E16" s="40" t="s">
        <v>4719</v>
      </c>
    </row>
    <row r="17" spans="1:5" ht="102">
      <c r="A17" t="s">
        <v>58</v>
      </c>
      <c r="E17" s="39" t="s">
        <v>4724</v>
      </c>
    </row>
    <row r="18" spans="1:16" ht="12.75">
      <c r="A18" t="s">
        <v>49</v>
      </c>
      <c s="34" t="s">
        <v>26</v>
      </c>
      <c s="34" t="s">
        <v>4725</v>
      </c>
      <c s="35" t="s">
        <v>5</v>
      </c>
      <c s="6" t="s">
        <v>4726</v>
      </c>
      <c s="36" t="s">
        <v>1273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373</v>
      </c>
      <c>
        <f>(M18*21)/100</f>
      </c>
      <c t="s">
        <v>27</v>
      </c>
    </row>
    <row r="19" spans="1:5" ht="12.75">
      <c r="A19" s="35" t="s">
        <v>54</v>
      </c>
      <c r="E19" s="39" t="s">
        <v>4727</v>
      </c>
    </row>
    <row r="20" spans="1:5" ht="12.75">
      <c r="A20" s="35" t="s">
        <v>56</v>
      </c>
      <c r="E20" s="40" t="s">
        <v>4719</v>
      </c>
    </row>
    <row r="21" spans="1:5" ht="38.25">
      <c r="A21" t="s">
        <v>58</v>
      </c>
      <c r="E21" s="39" t="s">
        <v>4728</v>
      </c>
    </row>
    <row r="22" spans="1:16" ht="12.75">
      <c r="A22" t="s">
        <v>49</v>
      </c>
      <c s="34" t="s">
        <v>64</v>
      </c>
      <c s="34" t="s">
        <v>4729</v>
      </c>
      <c s="35" t="s">
        <v>5</v>
      </c>
      <c s="6" t="s">
        <v>4730</v>
      </c>
      <c s="36" t="s">
        <v>1273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373</v>
      </c>
      <c>
        <f>(M22*21)/100</f>
      </c>
      <c t="s">
        <v>27</v>
      </c>
    </row>
    <row r="23" spans="1:5" ht="12.75">
      <c r="A23" s="35" t="s">
        <v>54</v>
      </c>
      <c r="E23" s="39" t="s">
        <v>4731</v>
      </c>
    </row>
    <row r="24" spans="1:5" ht="12.75">
      <c r="A24" s="35" t="s">
        <v>56</v>
      </c>
      <c r="E24" s="40" t="s">
        <v>4719</v>
      </c>
    </row>
    <row r="25" spans="1:5" ht="63.75">
      <c r="A25" t="s">
        <v>58</v>
      </c>
      <c r="E25" s="39" t="s">
        <v>4732</v>
      </c>
    </row>
    <row r="26" spans="1:13" ht="12.75">
      <c r="A26" t="s">
        <v>46</v>
      </c>
      <c r="C26" s="31" t="s">
        <v>27</v>
      </c>
      <c r="E26" s="33" t="s">
        <v>4733</v>
      </c>
      <c r="J26" s="32">
        <f>0</f>
      </c>
      <c s="32">
        <f>0</f>
      </c>
      <c s="32">
        <f>0+L27+L31+L35+L39+L43+L47+L51+L55</f>
      </c>
      <c s="32">
        <f>0+M27+M31+M35+M39+M43+M47+M51+M55</f>
      </c>
    </row>
    <row r="27" spans="1:16" ht="12.75">
      <c r="A27" t="s">
        <v>49</v>
      </c>
      <c s="34" t="s">
        <v>67</v>
      </c>
      <c s="34" t="s">
        <v>4734</v>
      </c>
      <c s="35" t="s">
        <v>5</v>
      </c>
      <c s="6" t="s">
        <v>4735</v>
      </c>
      <c s="36" t="s">
        <v>1273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373</v>
      </c>
      <c>
        <f>(M27*21)/100</f>
      </c>
      <c t="s">
        <v>27</v>
      </c>
    </row>
    <row r="28" spans="1:5" ht="12.75">
      <c r="A28" s="35" t="s">
        <v>54</v>
      </c>
      <c r="E28" s="39" t="s">
        <v>4736</v>
      </c>
    </row>
    <row r="29" spans="1:5" ht="12.75">
      <c r="A29" s="35" t="s">
        <v>56</v>
      </c>
      <c r="E29" s="40" t="s">
        <v>4719</v>
      </c>
    </row>
    <row r="30" spans="1:5" ht="89.25">
      <c r="A30" t="s">
        <v>58</v>
      </c>
      <c r="E30" s="39" t="s">
        <v>4737</v>
      </c>
    </row>
    <row r="31" spans="1:16" ht="12.75">
      <c r="A31" t="s">
        <v>49</v>
      </c>
      <c s="34" t="s">
        <v>70</v>
      </c>
      <c s="34" t="s">
        <v>4738</v>
      </c>
      <c s="35" t="s">
        <v>5</v>
      </c>
      <c s="6" t="s">
        <v>4739</v>
      </c>
      <c s="36" t="s">
        <v>1273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373</v>
      </c>
      <c>
        <f>(M31*21)/100</f>
      </c>
      <c t="s">
        <v>27</v>
      </c>
    </row>
    <row r="32" spans="1:5" ht="12.75">
      <c r="A32" s="35" t="s">
        <v>54</v>
      </c>
      <c r="E32" s="39" t="s">
        <v>4740</v>
      </c>
    </row>
    <row r="33" spans="1:5" ht="12.75">
      <c r="A33" s="35" t="s">
        <v>56</v>
      </c>
      <c r="E33" s="40" t="s">
        <v>4719</v>
      </c>
    </row>
    <row r="34" spans="1:5" ht="76.5">
      <c r="A34" t="s">
        <v>58</v>
      </c>
      <c r="E34" s="39" t="s">
        <v>4741</v>
      </c>
    </row>
    <row r="35" spans="1:16" ht="12.75">
      <c r="A35" t="s">
        <v>49</v>
      </c>
      <c s="34" t="s">
        <v>73</v>
      </c>
      <c s="34" t="s">
        <v>4742</v>
      </c>
      <c s="35" t="s">
        <v>5</v>
      </c>
      <c s="6" t="s">
        <v>4743</v>
      </c>
      <c s="36" t="s">
        <v>1273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373</v>
      </c>
      <c>
        <f>(M35*21)/100</f>
      </c>
      <c t="s">
        <v>27</v>
      </c>
    </row>
    <row r="36" spans="1:5" ht="12.75">
      <c r="A36" s="35" t="s">
        <v>54</v>
      </c>
      <c r="E36" s="39" t="s">
        <v>4744</v>
      </c>
    </row>
    <row r="37" spans="1:5" ht="12.75">
      <c r="A37" s="35" t="s">
        <v>56</v>
      </c>
      <c r="E37" s="40" t="s">
        <v>4745</v>
      </c>
    </row>
    <row r="38" spans="1:5" ht="89.25">
      <c r="A38" t="s">
        <v>58</v>
      </c>
      <c r="E38" s="39" t="s">
        <v>4746</v>
      </c>
    </row>
    <row r="39" spans="1:16" ht="12.75">
      <c r="A39" t="s">
        <v>49</v>
      </c>
      <c s="34" t="s">
        <v>76</v>
      </c>
      <c s="34" t="s">
        <v>4747</v>
      </c>
      <c s="35" t="s">
        <v>5</v>
      </c>
      <c s="6" t="s">
        <v>4748</v>
      </c>
      <c s="36" t="s">
        <v>1273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4719</v>
      </c>
    </row>
    <row r="42" spans="1:5" ht="242.25">
      <c r="A42" t="s">
        <v>58</v>
      </c>
      <c r="E42" s="39" t="s">
        <v>4749</v>
      </c>
    </row>
    <row r="43" spans="1:16" ht="12.75">
      <c r="A43" t="s">
        <v>49</v>
      </c>
      <c s="34" t="s">
        <v>80</v>
      </c>
      <c s="34" t="s">
        <v>4750</v>
      </c>
      <c s="35" t="s">
        <v>5</v>
      </c>
      <c s="6" t="s">
        <v>4751</v>
      </c>
      <c s="36" t="s">
        <v>1273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4719</v>
      </c>
    </row>
    <row r="46" spans="1:5" ht="12.75">
      <c r="A46" t="s">
        <v>58</v>
      </c>
      <c r="E46" s="39" t="s">
        <v>4752</v>
      </c>
    </row>
    <row r="47" spans="1:16" ht="12.75">
      <c r="A47" t="s">
        <v>49</v>
      </c>
      <c s="34" t="s">
        <v>84</v>
      </c>
      <c s="34" t="s">
        <v>4753</v>
      </c>
      <c s="35" t="s">
        <v>5</v>
      </c>
      <c s="6" t="s">
        <v>4754</v>
      </c>
      <c s="36" t="s">
        <v>1273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51">
      <c r="A49" s="35" t="s">
        <v>56</v>
      </c>
      <c r="E49" s="40" t="s">
        <v>4755</v>
      </c>
    </row>
    <row r="50" spans="1:5" ht="127.5">
      <c r="A50" t="s">
        <v>58</v>
      </c>
      <c r="E50" s="39" t="s">
        <v>4756</v>
      </c>
    </row>
    <row r="51" spans="1:16" ht="12.75">
      <c r="A51" t="s">
        <v>49</v>
      </c>
      <c s="34" t="s">
        <v>87</v>
      </c>
      <c s="34" t="s">
        <v>4757</v>
      </c>
      <c s="35" t="s">
        <v>5</v>
      </c>
      <c s="6" t="s">
        <v>4758</v>
      </c>
      <c s="36" t="s">
        <v>1273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373</v>
      </c>
      <c>
        <f>(M51*21)/100</f>
      </c>
      <c t="s">
        <v>27</v>
      </c>
    </row>
    <row r="52" spans="1:5" ht="63.75">
      <c r="A52" s="35" t="s">
        <v>54</v>
      </c>
      <c r="E52" s="39" t="s">
        <v>4759</v>
      </c>
    </row>
    <row r="53" spans="1:5" ht="63.75">
      <c r="A53" s="35" t="s">
        <v>56</v>
      </c>
      <c r="E53" s="40" t="s">
        <v>4760</v>
      </c>
    </row>
    <row r="54" spans="1:5" ht="409.5">
      <c r="A54" t="s">
        <v>58</v>
      </c>
      <c r="E54" s="39" t="s">
        <v>4761</v>
      </c>
    </row>
    <row r="55" spans="1:16" ht="12.75">
      <c r="A55" t="s">
        <v>49</v>
      </c>
      <c s="34" t="s">
        <v>90</v>
      </c>
      <c s="34" t="s">
        <v>4762</v>
      </c>
      <c s="35" t="s">
        <v>5</v>
      </c>
      <c s="6" t="s">
        <v>4763</v>
      </c>
      <c s="36" t="s">
        <v>1273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373</v>
      </c>
      <c>
        <f>(M55*21)/100</f>
      </c>
      <c t="s">
        <v>27</v>
      </c>
    </row>
    <row r="56" spans="1:5" ht="38.25">
      <c r="A56" s="35" t="s">
        <v>54</v>
      </c>
      <c r="E56" s="39" t="s">
        <v>4764</v>
      </c>
    </row>
    <row r="57" spans="1:5" ht="25.5">
      <c r="A57" s="35" t="s">
        <v>56</v>
      </c>
      <c r="E57" s="40" t="s">
        <v>4765</v>
      </c>
    </row>
    <row r="58" spans="1:5" ht="229.5">
      <c r="A58" t="s">
        <v>58</v>
      </c>
      <c r="E58" s="39" t="s">
        <v>4766</v>
      </c>
    </row>
    <row r="59" spans="1:13" ht="12.75">
      <c r="A59" t="s">
        <v>46</v>
      </c>
      <c r="C59" s="31" t="s">
        <v>26</v>
      </c>
      <c r="E59" s="33" t="s">
        <v>4767</v>
      </c>
      <c r="J59" s="32">
        <f>0</f>
      </c>
      <c s="32">
        <f>0</f>
      </c>
      <c s="32">
        <f>0+L60+L64+L68+L72+L76</f>
      </c>
      <c s="32">
        <f>0+M60+M64+M68+M72+M76</f>
      </c>
    </row>
    <row r="60" spans="1:16" ht="12.75">
      <c r="A60" t="s">
        <v>49</v>
      </c>
      <c s="34" t="s">
        <v>94</v>
      </c>
      <c s="34" t="s">
        <v>4768</v>
      </c>
      <c s="35" t="s">
        <v>5</v>
      </c>
      <c s="6" t="s">
        <v>4769</v>
      </c>
      <c s="36" t="s">
        <v>1273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373</v>
      </c>
      <c>
        <f>(M60*21)/100</f>
      </c>
      <c t="s">
        <v>27</v>
      </c>
    </row>
    <row r="61" spans="1:5" ht="12.75">
      <c r="A61" s="35" t="s">
        <v>54</v>
      </c>
      <c r="E61" s="39" t="s">
        <v>4770</v>
      </c>
    </row>
    <row r="62" spans="1:5" ht="12.75">
      <c r="A62" s="35" t="s">
        <v>56</v>
      </c>
      <c r="E62" s="40" t="s">
        <v>4771</v>
      </c>
    </row>
    <row r="63" spans="1:5" ht="51">
      <c r="A63" t="s">
        <v>58</v>
      </c>
      <c r="E63" s="39" t="s">
        <v>4772</v>
      </c>
    </row>
    <row r="64" spans="1:16" ht="12.75">
      <c r="A64" t="s">
        <v>49</v>
      </c>
      <c s="34" t="s">
        <v>97</v>
      </c>
      <c s="34" t="s">
        <v>4773</v>
      </c>
      <c s="35" t="s">
        <v>5</v>
      </c>
      <c s="6" t="s">
        <v>4774</v>
      </c>
      <c s="36" t="s">
        <v>1848</v>
      </c>
      <c s="37">
        <v>10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373</v>
      </c>
      <c>
        <f>(M64*21)/100</f>
      </c>
      <c t="s">
        <v>27</v>
      </c>
    </row>
    <row r="65" spans="1:5" ht="12.75">
      <c r="A65" s="35" t="s">
        <v>54</v>
      </c>
      <c r="E65" s="39" t="s">
        <v>4775</v>
      </c>
    </row>
    <row r="66" spans="1:5" ht="12.75">
      <c r="A66" s="35" t="s">
        <v>56</v>
      </c>
      <c r="E66" s="40" t="s">
        <v>4776</v>
      </c>
    </row>
    <row r="67" spans="1:5" ht="25.5">
      <c r="A67" t="s">
        <v>58</v>
      </c>
      <c r="E67" s="39" t="s">
        <v>4777</v>
      </c>
    </row>
    <row r="68" spans="1:16" ht="12.75">
      <c r="A68" t="s">
        <v>49</v>
      </c>
      <c s="34" t="s">
        <v>101</v>
      </c>
      <c s="34" t="s">
        <v>4778</v>
      </c>
      <c s="35" t="s">
        <v>5</v>
      </c>
      <c s="6" t="s">
        <v>4779</v>
      </c>
      <c s="36" t="s">
        <v>1273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373</v>
      </c>
      <c>
        <f>(M68*21)/100</f>
      </c>
      <c t="s">
        <v>27</v>
      </c>
    </row>
    <row r="69" spans="1:5" ht="12.75">
      <c r="A69" s="35" t="s">
        <v>54</v>
      </c>
      <c r="E69" s="39" t="s">
        <v>4780</v>
      </c>
    </row>
    <row r="70" spans="1:5" ht="12.75">
      <c r="A70" s="35" t="s">
        <v>56</v>
      </c>
      <c r="E70" s="40" t="s">
        <v>4771</v>
      </c>
    </row>
    <row r="71" spans="1:5" ht="51">
      <c r="A71" t="s">
        <v>58</v>
      </c>
      <c r="E71" s="39" t="s">
        <v>4781</v>
      </c>
    </row>
    <row r="72" spans="1:16" ht="12.75">
      <c r="A72" t="s">
        <v>49</v>
      </c>
      <c s="34" t="s">
        <v>104</v>
      </c>
      <c s="34" t="s">
        <v>4782</v>
      </c>
      <c s="35" t="s">
        <v>5</v>
      </c>
      <c s="6" t="s">
        <v>4783</v>
      </c>
      <c s="36" t="s">
        <v>1273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373</v>
      </c>
      <c>
        <f>(M72*21)/100</f>
      </c>
      <c t="s">
        <v>27</v>
      </c>
    </row>
    <row r="73" spans="1:5" ht="12.75">
      <c r="A73" s="35" t="s">
        <v>54</v>
      </c>
      <c r="E73" s="39" t="s">
        <v>4784</v>
      </c>
    </row>
    <row r="74" spans="1:5" ht="12.75">
      <c r="A74" s="35" t="s">
        <v>56</v>
      </c>
      <c r="E74" s="40" t="s">
        <v>4771</v>
      </c>
    </row>
    <row r="75" spans="1:5" ht="51">
      <c r="A75" t="s">
        <v>58</v>
      </c>
      <c r="E75" s="39" t="s">
        <v>4785</v>
      </c>
    </row>
    <row r="76" spans="1:16" ht="12.75">
      <c r="A76" t="s">
        <v>49</v>
      </c>
      <c s="34" t="s">
        <v>107</v>
      </c>
      <c s="34" t="s">
        <v>4786</v>
      </c>
      <c s="35" t="s">
        <v>5</v>
      </c>
      <c s="6" t="s">
        <v>4787</v>
      </c>
      <c s="36" t="s">
        <v>1273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373</v>
      </c>
      <c>
        <f>(M76*21)/100</f>
      </c>
      <c t="s">
        <v>27</v>
      </c>
    </row>
    <row r="77" spans="1:5" ht="12.75">
      <c r="A77" s="35" t="s">
        <v>54</v>
      </c>
      <c r="E77" s="39" t="s">
        <v>4788</v>
      </c>
    </row>
    <row r="78" spans="1:5" ht="12.75">
      <c r="A78" s="35" t="s">
        <v>56</v>
      </c>
      <c r="E78" s="40" t="s">
        <v>4771</v>
      </c>
    </row>
    <row r="79" spans="1:5" ht="63.75">
      <c r="A79" t="s">
        <v>58</v>
      </c>
      <c r="E79" s="39" t="s">
        <v>4789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COUNTIFS(L8:L496,"=0",A8:A496,"P")+COUNTIFS(L8:L496,"",A8:A496,"P")+SUM(Q8:Q496)</f>
      </c>
    </row>
    <row r="8" spans="1:13" ht="12.75">
      <c r="A8" t="s">
        <v>44</v>
      </c>
      <c r="C8" s="28" t="s">
        <v>579</v>
      </c>
      <c r="E8" s="30" t="s">
        <v>578</v>
      </c>
      <c r="J8" s="29">
        <f>0+J9+J146+J479</f>
      </c>
      <c s="29">
        <f>0+K9+K146+K479</f>
      </c>
      <c s="29">
        <f>0+L9+L146+L479</f>
      </c>
      <c s="29">
        <f>0+M9+M146+M479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12.75">
      <c r="A10" t="s">
        <v>49</v>
      </c>
      <c s="34" t="s">
        <v>47</v>
      </c>
      <c s="34" t="s">
        <v>580</v>
      </c>
      <c s="35" t="s">
        <v>5</v>
      </c>
      <c s="6" t="s">
        <v>372</v>
      </c>
      <c s="36" t="s">
        <v>205</v>
      </c>
      <c s="37">
        <v>2.125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375</v>
      </c>
      <c s="35" t="s">
        <v>5</v>
      </c>
      <c s="6" t="s">
        <v>376</v>
      </c>
      <c s="36" t="s">
        <v>83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378</v>
      </c>
      <c s="35" t="s">
        <v>5</v>
      </c>
      <c s="6" t="s">
        <v>379</v>
      </c>
      <c s="36" t="s">
        <v>83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380</v>
      </c>
      <c s="35" t="s">
        <v>5</v>
      </c>
      <c s="6" t="s">
        <v>381</v>
      </c>
      <c s="36" t="s">
        <v>83</v>
      </c>
      <c s="37">
        <v>571.925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382</v>
      </c>
      <c s="35" t="s">
        <v>5</v>
      </c>
      <c s="6" t="s">
        <v>383</v>
      </c>
      <c s="36" t="s">
        <v>83</v>
      </c>
      <c s="37">
        <v>57.193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524.132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38.25">
      <c r="A34" t="s">
        <v>49</v>
      </c>
      <c s="34" t="s">
        <v>73</v>
      </c>
      <c s="34" t="s">
        <v>581</v>
      </c>
      <c s="35" t="s">
        <v>5</v>
      </c>
      <c s="6" t="s">
        <v>385</v>
      </c>
      <c s="36" t="s">
        <v>83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409.5">
      <c r="A37" t="s">
        <v>58</v>
      </c>
      <c r="E37" s="39" t="s">
        <v>386</v>
      </c>
    </row>
    <row r="38" spans="1:16" ht="12.75">
      <c r="A38" t="s">
        <v>49</v>
      </c>
      <c s="34" t="s">
        <v>76</v>
      </c>
      <c s="34" t="s">
        <v>582</v>
      </c>
      <c s="35" t="s">
        <v>5</v>
      </c>
      <c s="6" t="s">
        <v>583</v>
      </c>
      <c s="36" t="s">
        <v>79</v>
      </c>
      <c s="37">
        <v>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584</v>
      </c>
      <c s="35" t="s">
        <v>5</v>
      </c>
      <c s="6" t="s">
        <v>585</v>
      </c>
      <c s="36" t="s">
        <v>100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76.5">
      <c r="A45" t="s">
        <v>58</v>
      </c>
      <c r="E45" s="39" t="s">
        <v>586</v>
      </c>
    </row>
    <row r="46" spans="1:16" ht="12.75">
      <c r="A46" t="s">
        <v>49</v>
      </c>
      <c s="34" t="s">
        <v>84</v>
      </c>
      <c s="34" t="s">
        <v>587</v>
      </c>
      <c s="35" t="s">
        <v>5</v>
      </c>
      <c s="6" t="s">
        <v>588</v>
      </c>
      <c s="36" t="s">
        <v>83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91</v>
      </c>
      <c s="35" t="s">
        <v>5</v>
      </c>
      <c s="6" t="s">
        <v>92</v>
      </c>
      <c s="36" t="s">
        <v>93</v>
      </c>
      <c s="37">
        <v>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12.75">
      <c r="A54" t="s">
        <v>49</v>
      </c>
      <c s="34" t="s">
        <v>90</v>
      </c>
      <c s="34" t="s">
        <v>102</v>
      </c>
      <c s="35" t="s">
        <v>5</v>
      </c>
      <c s="6" t="s">
        <v>103</v>
      </c>
      <c s="36" t="s">
        <v>93</v>
      </c>
      <c s="37">
        <v>1615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12.75">
      <c r="A58" t="s">
        <v>49</v>
      </c>
      <c s="34" t="s">
        <v>94</v>
      </c>
      <c s="34" t="s">
        <v>108</v>
      </c>
      <c s="35" t="s">
        <v>5</v>
      </c>
      <c s="6" t="s">
        <v>109</v>
      </c>
      <c s="36" t="s">
        <v>93</v>
      </c>
      <c s="37">
        <v>75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12.75">
      <c r="A62" t="s">
        <v>49</v>
      </c>
      <c s="34" t="s">
        <v>97</v>
      </c>
      <c s="34" t="s">
        <v>387</v>
      </c>
      <c s="35" t="s">
        <v>5</v>
      </c>
      <c s="6" t="s">
        <v>388</v>
      </c>
      <c s="36" t="s">
        <v>93</v>
      </c>
      <c s="37">
        <v>40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12.75">
      <c r="A66" t="s">
        <v>49</v>
      </c>
      <c s="34" t="s">
        <v>101</v>
      </c>
      <c s="34" t="s">
        <v>120</v>
      </c>
      <c s="35" t="s">
        <v>5</v>
      </c>
      <c s="6" t="s">
        <v>121</v>
      </c>
      <c s="36" t="s">
        <v>93</v>
      </c>
      <c s="37">
        <v>80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12.75">
      <c r="A70" t="s">
        <v>49</v>
      </c>
      <c s="34" t="s">
        <v>104</v>
      </c>
      <c s="34" t="s">
        <v>389</v>
      </c>
      <c s="35" t="s">
        <v>5</v>
      </c>
      <c s="6" t="s">
        <v>390</v>
      </c>
      <c s="36" t="s">
        <v>93</v>
      </c>
      <c s="37">
        <v>1615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25.5">
      <c r="A74" t="s">
        <v>49</v>
      </c>
      <c s="34" t="s">
        <v>107</v>
      </c>
      <c s="34" t="s">
        <v>391</v>
      </c>
      <c s="35" t="s">
        <v>5</v>
      </c>
      <c s="6" t="s">
        <v>392</v>
      </c>
      <c s="36" t="s">
        <v>93</v>
      </c>
      <c s="37">
        <v>150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25.5">
      <c r="A78" t="s">
        <v>49</v>
      </c>
      <c s="34" t="s">
        <v>110</v>
      </c>
      <c s="34" t="s">
        <v>395</v>
      </c>
      <c s="35" t="s">
        <v>5</v>
      </c>
      <c s="6" t="s">
        <v>396</v>
      </c>
      <c s="36" t="s">
        <v>93</v>
      </c>
      <c s="37">
        <v>75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397</v>
      </c>
      <c s="35" t="s">
        <v>5</v>
      </c>
      <c s="6" t="s">
        <v>398</v>
      </c>
      <c s="36" t="s">
        <v>100</v>
      </c>
      <c s="37">
        <v>150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399</v>
      </c>
      <c s="35" t="s">
        <v>5</v>
      </c>
      <c s="6" t="s">
        <v>400</v>
      </c>
      <c s="36" t="s">
        <v>93</v>
      </c>
      <c s="37">
        <v>30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377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59</v>
      </c>
    </row>
    <row r="90" spans="1:16" ht="25.5">
      <c r="A90" t="s">
        <v>49</v>
      </c>
      <c s="34" t="s">
        <v>119</v>
      </c>
      <c s="34" t="s">
        <v>401</v>
      </c>
      <c s="35" t="s">
        <v>5</v>
      </c>
      <c s="6" t="s">
        <v>402</v>
      </c>
      <c s="36" t="s">
        <v>100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377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59</v>
      </c>
    </row>
    <row r="94" spans="1:16" ht="12.75">
      <c r="A94" t="s">
        <v>49</v>
      </c>
      <c s="34" t="s">
        <v>122</v>
      </c>
      <c s="34" t="s">
        <v>403</v>
      </c>
      <c s="35" t="s">
        <v>5</v>
      </c>
      <c s="6" t="s">
        <v>404</v>
      </c>
      <c s="36" t="s">
        <v>83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377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59</v>
      </c>
    </row>
    <row r="98" spans="1:16" ht="12.75">
      <c r="A98" t="s">
        <v>49</v>
      </c>
      <c s="34" t="s">
        <v>125</v>
      </c>
      <c s="34" t="s">
        <v>405</v>
      </c>
      <c s="35" t="s">
        <v>5</v>
      </c>
      <c s="6" t="s">
        <v>406</v>
      </c>
      <c s="36" t="s">
        <v>100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377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59</v>
      </c>
    </row>
    <row r="102" spans="1:16" ht="25.5">
      <c r="A102" t="s">
        <v>49</v>
      </c>
      <c s="34" t="s">
        <v>128</v>
      </c>
      <c s="34" t="s">
        <v>407</v>
      </c>
      <c s="35" t="s">
        <v>5</v>
      </c>
      <c s="6" t="s">
        <v>408</v>
      </c>
      <c s="36" t="s">
        <v>100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131</v>
      </c>
      <c s="34" t="s">
        <v>409</v>
      </c>
      <c s="35" t="s">
        <v>5</v>
      </c>
      <c s="6" t="s">
        <v>410</v>
      </c>
      <c s="36" t="s">
        <v>100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59</v>
      </c>
    </row>
    <row r="110" spans="1:16" ht="12.75">
      <c r="A110" t="s">
        <v>49</v>
      </c>
      <c s="34" t="s">
        <v>135</v>
      </c>
      <c s="34" t="s">
        <v>114</v>
      </c>
      <c s="35" t="s">
        <v>5</v>
      </c>
      <c s="6" t="s">
        <v>115</v>
      </c>
      <c s="36" t="s">
        <v>100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138</v>
      </c>
      <c s="34" t="s">
        <v>589</v>
      </c>
      <c s="35" t="s">
        <v>5</v>
      </c>
      <c s="6" t="s">
        <v>590</v>
      </c>
      <c s="36" t="s">
        <v>100</v>
      </c>
      <c s="37">
        <v>500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12.75">
      <c r="A117" t="s">
        <v>58</v>
      </c>
      <c r="E117" s="39" t="s">
        <v>59</v>
      </c>
    </row>
    <row r="118" spans="1:16" ht="25.5">
      <c r="A118" t="s">
        <v>49</v>
      </c>
      <c s="34" t="s">
        <v>141</v>
      </c>
      <c s="34" t="s">
        <v>411</v>
      </c>
      <c s="35" t="s">
        <v>5</v>
      </c>
      <c s="6" t="s">
        <v>412</v>
      </c>
      <c s="36" t="s">
        <v>100</v>
      </c>
      <c s="37">
        <v>20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59</v>
      </c>
    </row>
    <row r="122" spans="1:16" ht="12.75">
      <c r="A122" t="s">
        <v>49</v>
      </c>
      <c s="34" t="s">
        <v>144</v>
      </c>
      <c s="34" t="s">
        <v>591</v>
      </c>
      <c s="35" t="s">
        <v>5</v>
      </c>
      <c s="6" t="s">
        <v>592</v>
      </c>
      <c s="36" t="s">
        <v>100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57</v>
      </c>
    </row>
    <row r="125" spans="1:5" ht="12.75">
      <c r="A125" t="s">
        <v>58</v>
      </c>
      <c r="E125" s="39" t="s">
        <v>59</v>
      </c>
    </row>
    <row r="126" spans="1:16" ht="12.75">
      <c r="A126" t="s">
        <v>49</v>
      </c>
      <c s="34" t="s">
        <v>147</v>
      </c>
      <c s="34" t="s">
        <v>413</v>
      </c>
      <c s="35" t="s">
        <v>5</v>
      </c>
      <c s="6" t="s">
        <v>414</v>
      </c>
      <c s="36" t="s">
        <v>100</v>
      </c>
      <c s="37">
        <v>30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377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56</v>
      </c>
      <c r="E128" s="40" t="s">
        <v>57</v>
      </c>
    </row>
    <row r="129" spans="1:5" ht="12.75">
      <c r="A129" t="s">
        <v>58</v>
      </c>
      <c r="E129" s="39" t="s">
        <v>59</v>
      </c>
    </row>
    <row r="130" spans="1:16" ht="12.75">
      <c r="A130" t="s">
        <v>49</v>
      </c>
      <c s="34" t="s">
        <v>150</v>
      </c>
      <c s="34" t="s">
        <v>98</v>
      </c>
      <c s="35" t="s">
        <v>5</v>
      </c>
      <c s="6" t="s">
        <v>99</v>
      </c>
      <c s="36" t="s">
        <v>100</v>
      </c>
      <c s="37">
        <v>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377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56</v>
      </c>
      <c r="E132" s="40" t="s">
        <v>57</v>
      </c>
    </row>
    <row r="133" spans="1:5" ht="12.75">
      <c r="A133" t="s">
        <v>58</v>
      </c>
      <c r="E133" s="39" t="s">
        <v>59</v>
      </c>
    </row>
    <row r="134" spans="1:16" ht="12.75">
      <c r="A134" t="s">
        <v>49</v>
      </c>
      <c s="34" t="s">
        <v>153</v>
      </c>
      <c s="34" t="s">
        <v>593</v>
      </c>
      <c s="35" t="s">
        <v>5</v>
      </c>
      <c s="6" t="s">
        <v>594</v>
      </c>
      <c s="36" t="s">
        <v>417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373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56</v>
      </c>
      <c r="E136" s="40" t="s">
        <v>57</v>
      </c>
    </row>
    <row r="137" spans="1:5" ht="12.75">
      <c r="A137" t="s">
        <v>58</v>
      </c>
      <c r="E137" s="39" t="s">
        <v>59</v>
      </c>
    </row>
    <row r="138" spans="1:16" ht="25.5">
      <c r="A138" t="s">
        <v>49</v>
      </c>
      <c s="34" t="s">
        <v>156</v>
      </c>
      <c s="34" t="s">
        <v>595</v>
      </c>
      <c s="35" t="s">
        <v>5</v>
      </c>
      <c s="6" t="s">
        <v>596</v>
      </c>
      <c s="36" t="s">
        <v>205</v>
      </c>
      <c s="37">
        <v>2.925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373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56</v>
      </c>
      <c r="E140" s="40" t="s">
        <v>57</v>
      </c>
    </row>
    <row r="141" spans="1:5" ht="89.25">
      <c r="A141" t="s">
        <v>58</v>
      </c>
      <c r="E141" s="39" t="s">
        <v>597</v>
      </c>
    </row>
    <row r="142" spans="1:16" ht="12.75">
      <c r="A142" t="s">
        <v>49</v>
      </c>
      <c s="34" t="s">
        <v>159</v>
      </c>
      <c s="34" t="s">
        <v>598</v>
      </c>
      <c s="35" t="s">
        <v>5</v>
      </c>
      <c s="6" t="s">
        <v>419</v>
      </c>
      <c s="36" t="s">
        <v>205</v>
      </c>
      <c s="37">
        <v>2.125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373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56</v>
      </c>
      <c r="E144" s="40" t="s">
        <v>57</v>
      </c>
    </row>
    <row r="145" spans="1:5" ht="25.5">
      <c r="A145" t="s">
        <v>58</v>
      </c>
      <c r="E145" s="39" t="s">
        <v>420</v>
      </c>
    </row>
    <row r="146" spans="1:13" ht="12.75">
      <c r="A146" t="s">
        <v>46</v>
      </c>
      <c r="C146" s="31" t="s">
        <v>27</v>
      </c>
      <c r="E146" s="33" t="s">
        <v>421</v>
      </c>
      <c r="J146" s="32">
        <f>0</f>
      </c>
      <c s="32">
        <f>0</f>
      </c>
      <c s="32">
        <f>0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+L403+L407+L411+L415+L419+L423+L427+L431+L435+L439+L443+L447+L451+L455+L459+L463+L467+L471+L475</f>
      </c>
      <c s="32">
        <f>0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+M403+M407+M411+M415+M419+M423+M427+M431+M435+M439+M443+M447+M451+M455+M459+M463+M467+M471+M475</f>
      </c>
    </row>
    <row r="147" spans="1:16" ht="12.75">
      <c r="A147" t="s">
        <v>49</v>
      </c>
      <c s="34" t="s">
        <v>162</v>
      </c>
      <c s="34" t="s">
        <v>599</v>
      </c>
      <c s="35" t="s">
        <v>5</v>
      </c>
      <c s="6" t="s">
        <v>600</v>
      </c>
      <c s="36" t="s">
        <v>424</v>
      </c>
      <c s="37">
        <v>9.9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601</v>
      </c>
      <c s="35" t="s">
        <v>5</v>
      </c>
      <c s="6" t="s">
        <v>602</v>
      </c>
      <c s="36" t="s">
        <v>424</v>
      </c>
      <c s="37">
        <v>9.4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25.5">
      <c r="A155" t="s">
        <v>49</v>
      </c>
      <c s="34" t="s">
        <v>168</v>
      </c>
      <c s="34" t="s">
        <v>603</v>
      </c>
      <c s="35" t="s">
        <v>5</v>
      </c>
      <c s="6" t="s">
        <v>604</v>
      </c>
      <c s="36" t="s">
        <v>93</v>
      </c>
      <c s="37">
        <v>4240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429</v>
      </c>
      <c s="35" t="s">
        <v>5</v>
      </c>
      <c s="6" t="s">
        <v>430</v>
      </c>
      <c s="36" t="s">
        <v>134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605</v>
      </c>
      <c s="35" t="s">
        <v>5</v>
      </c>
      <c s="6" t="s">
        <v>432</v>
      </c>
      <c s="36" t="s">
        <v>93</v>
      </c>
      <c s="37">
        <v>50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76.5">
      <c r="A166" t="s">
        <v>58</v>
      </c>
      <c r="E166" s="39" t="s">
        <v>433</v>
      </c>
    </row>
    <row r="167" spans="1:16" ht="12.75">
      <c r="A167" t="s">
        <v>49</v>
      </c>
      <c s="34" t="s">
        <v>177</v>
      </c>
      <c s="34" t="s">
        <v>362</v>
      </c>
      <c s="35" t="s">
        <v>5</v>
      </c>
      <c s="6" t="s">
        <v>363</v>
      </c>
      <c s="36" t="s">
        <v>364</v>
      </c>
      <c s="37">
        <v>24.72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606</v>
      </c>
      <c s="35" t="s">
        <v>5</v>
      </c>
      <c s="6" t="s">
        <v>607</v>
      </c>
      <c s="36" t="s">
        <v>364</v>
      </c>
      <c s="37">
        <v>87.12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608</v>
      </c>
      <c s="35" t="s">
        <v>5</v>
      </c>
      <c s="6" t="s">
        <v>609</v>
      </c>
      <c s="36" t="s">
        <v>100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436</v>
      </c>
      <c s="35" t="s">
        <v>5</v>
      </c>
      <c s="6" t="s">
        <v>437</v>
      </c>
      <c s="36" t="s">
        <v>93</v>
      </c>
      <c s="37">
        <v>4060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438</v>
      </c>
      <c s="35" t="s">
        <v>5</v>
      </c>
      <c s="6" t="s">
        <v>439</v>
      </c>
      <c s="36" t="s">
        <v>440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193</v>
      </c>
      <c s="34" t="s">
        <v>441</v>
      </c>
      <c s="35" t="s">
        <v>5</v>
      </c>
      <c s="6" t="s">
        <v>442</v>
      </c>
      <c s="36" t="s">
        <v>93</v>
      </c>
      <c s="37">
        <v>4060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443</v>
      </c>
      <c s="35" t="s">
        <v>5</v>
      </c>
      <c s="6" t="s">
        <v>444</v>
      </c>
      <c s="36" t="s">
        <v>100</v>
      </c>
      <c s="37">
        <v>30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199</v>
      </c>
      <c s="34" t="s">
        <v>447</v>
      </c>
      <c s="35" t="s">
        <v>5</v>
      </c>
      <c s="6" t="s">
        <v>448</v>
      </c>
      <c s="36" t="s">
        <v>100</v>
      </c>
      <c s="37">
        <v>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449</v>
      </c>
      <c s="35" t="s">
        <v>5</v>
      </c>
      <c s="6" t="s">
        <v>450</v>
      </c>
      <c s="36" t="s">
        <v>100</v>
      </c>
      <c s="37">
        <v>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451</v>
      </c>
      <c s="35" t="s">
        <v>5</v>
      </c>
      <c s="6" t="s">
        <v>452</v>
      </c>
      <c s="36" t="s">
        <v>100</v>
      </c>
      <c s="37">
        <v>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610</v>
      </c>
      <c s="35" t="s">
        <v>5</v>
      </c>
      <c s="6" t="s">
        <v>611</v>
      </c>
      <c s="36" t="s">
        <v>100</v>
      </c>
      <c s="37">
        <v>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453</v>
      </c>
      <c s="35" t="s">
        <v>5</v>
      </c>
      <c s="6" t="s">
        <v>454</v>
      </c>
      <c s="36" t="s">
        <v>100</v>
      </c>
      <c s="37">
        <v>10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455</v>
      </c>
      <c s="35" t="s">
        <v>5</v>
      </c>
      <c s="6" t="s">
        <v>456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457</v>
      </c>
      <c s="35" t="s">
        <v>5</v>
      </c>
      <c s="6" t="s">
        <v>458</v>
      </c>
      <c s="36" t="s">
        <v>100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377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612</v>
      </c>
      <c s="35" t="s">
        <v>5</v>
      </c>
      <c s="6" t="s">
        <v>613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459</v>
      </c>
      <c s="35" t="s">
        <v>5</v>
      </c>
      <c s="6" t="s">
        <v>460</v>
      </c>
      <c s="36" t="s">
        <v>100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461</v>
      </c>
      <c s="35" t="s">
        <v>5</v>
      </c>
      <c s="6" t="s">
        <v>462</v>
      </c>
      <c s="36" t="s">
        <v>100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463</v>
      </c>
      <c s="35" t="s">
        <v>5</v>
      </c>
      <c s="6" t="s">
        <v>464</v>
      </c>
      <c s="36" t="s">
        <v>100</v>
      </c>
      <c s="37">
        <v>7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465</v>
      </c>
      <c s="35" t="s">
        <v>5</v>
      </c>
      <c s="6" t="s">
        <v>466</v>
      </c>
      <c s="36" t="s">
        <v>100</v>
      </c>
      <c s="37">
        <v>7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377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467</v>
      </c>
      <c s="35" t="s">
        <v>5</v>
      </c>
      <c s="6" t="s">
        <v>468</v>
      </c>
      <c s="36" t="s">
        <v>100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469</v>
      </c>
      <c s="35" t="s">
        <v>5</v>
      </c>
      <c s="6" t="s">
        <v>470</v>
      </c>
      <c s="36" t="s">
        <v>100</v>
      </c>
      <c s="37">
        <v>5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242</v>
      </c>
      <c s="34" t="s">
        <v>477</v>
      </c>
      <c s="35" t="s">
        <v>5</v>
      </c>
      <c s="6" t="s">
        <v>478</v>
      </c>
      <c s="36" t="s">
        <v>100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12.75">
      <c r="A255" t="s">
        <v>49</v>
      </c>
      <c s="34" t="s">
        <v>245</v>
      </c>
      <c s="34" t="s">
        <v>479</v>
      </c>
      <c s="35" t="s">
        <v>5</v>
      </c>
      <c s="6" t="s">
        <v>480</v>
      </c>
      <c s="36" t="s">
        <v>100</v>
      </c>
      <c s="37">
        <v>3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614</v>
      </c>
      <c s="35" t="s">
        <v>5</v>
      </c>
      <c s="6" t="s">
        <v>615</v>
      </c>
      <c s="36" t="s">
        <v>100</v>
      </c>
      <c s="37">
        <v>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25.5">
      <c r="A263" t="s">
        <v>49</v>
      </c>
      <c s="34" t="s">
        <v>251</v>
      </c>
      <c s="34" t="s">
        <v>616</v>
      </c>
      <c s="35" t="s">
        <v>5</v>
      </c>
      <c s="6" t="s">
        <v>617</v>
      </c>
      <c s="36" t="s">
        <v>100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254</v>
      </c>
      <c s="34" t="s">
        <v>498</v>
      </c>
      <c s="35" t="s">
        <v>5</v>
      </c>
      <c s="6" t="s">
        <v>499</v>
      </c>
      <c s="36" t="s">
        <v>100</v>
      </c>
      <c s="37">
        <v>11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618</v>
      </c>
      <c s="35" t="s">
        <v>5</v>
      </c>
      <c s="6" t="s">
        <v>619</v>
      </c>
      <c s="36" t="s">
        <v>100</v>
      </c>
      <c s="37">
        <v>10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502</v>
      </c>
      <c s="35" t="s">
        <v>5</v>
      </c>
      <c s="6" t="s">
        <v>503</v>
      </c>
      <c s="36" t="s">
        <v>100</v>
      </c>
      <c s="37">
        <v>10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504</v>
      </c>
      <c s="35" t="s">
        <v>5</v>
      </c>
      <c s="6" t="s">
        <v>505</v>
      </c>
      <c s="36" t="s">
        <v>100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12.75">
      <c r="A283" t="s">
        <v>49</v>
      </c>
      <c s="34" t="s">
        <v>266</v>
      </c>
      <c s="34" t="s">
        <v>506</v>
      </c>
      <c s="35" t="s">
        <v>5</v>
      </c>
      <c s="6" t="s">
        <v>507</v>
      </c>
      <c s="36" t="s">
        <v>100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377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269</v>
      </c>
      <c s="34" t="s">
        <v>620</v>
      </c>
      <c s="35" t="s">
        <v>5</v>
      </c>
      <c s="6" t="s">
        <v>621</v>
      </c>
      <c s="36" t="s">
        <v>100</v>
      </c>
      <c s="37">
        <v>4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377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272</v>
      </c>
      <c s="34" t="s">
        <v>622</v>
      </c>
      <c s="35" t="s">
        <v>5</v>
      </c>
      <c s="6" t="s">
        <v>623</v>
      </c>
      <c s="36" t="s">
        <v>100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12.75">
      <c r="A295" t="s">
        <v>49</v>
      </c>
      <c s="34" t="s">
        <v>275</v>
      </c>
      <c s="34" t="s">
        <v>624</v>
      </c>
      <c s="35" t="s">
        <v>5</v>
      </c>
      <c s="6" t="s">
        <v>625</v>
      </c>
      <c s="36" t="s">
        <v>100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278</v>
      </c>
      <c s="34" t="s">
        <v>626</v>
      </c>
      <c s="35" t="s">
        <v>5</v>
      </c>
      <c s="6" t="s">
        <v>627</v>
      </c>
      <c s="36" t="s">
        <v>100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281</v>
      </c>
      <c s="34" t="s">
        <v>628</v>
      </c>
      <c s="35" t="s">
        <v>5</v>
      </c>
      <c s="6" t="s">
        <v>629</v>
      </c>
      <c s="36" t="s">
        <v>100</v>
      </c>
      <c s="37">
        <v>2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284</v>
      </c>
      <c s="34" t="s">
        <v>630</v>
      </c>
      <c s="35" t="s">
        <v>5</v>
      </c>
      <c s="6" t="s">
        <v>631</v>
      </c>
      <c s="36" t="s">
        <v>100</v>
      </c>
      <c s="37">
        <v>6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377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59</v>
      </c>
    </row>
    <row r="311" spans="1:16" ht="12.75">
      <c r="A311" t="s">
        <v>49</v>
      </c>
      <c s="34" t="s">
        <v>287</v>
      </c>
      <c s="34" t="s">
        <v>632</v>
      </c>
      <c s="35" t="s">
        <v>5</v>
      </c>
      <c s="6" t="s">
        <v>633</v>
      </c>
      <c s="36" t="s">
        <v>100</v>
      </c>
      <c s="37">
        <v>68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290</v>
      </c>
      <c s="34" t="s">
        <v>634</v>
      </c>
      <c s="35" t="s">
        <v>5</v>
      </c>
      <c s="6" t="s">
        <v>635</v>
      </c>
      <c s="36" t="s">
        <v>100</v>
      </c>
      <c s="37">
        <v>250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377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293</v>
      </c>
      <c s="34" t="s">
        <v>636</v>
      </c>
      <c s="35" t="s">
        <v>5</v>
      </c>
      <c s="6" t="s">
        <v>637</v>
      </c>
      <c s="36" t="s">
        <v>100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377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2.75">
      <c r="A322" t="s">
        <v>58</v>
      </c>
      <c r="E322" s="39" t="s">
        <v>59</v>
      </c>
    </row>
    <row r="323" spans="1:16" ht="12.75">
      <c r="A323" t="s">
        <v>49</v>
      </c>
      <c s="34" t="s">
        <v>296</v>
      </c>
      <c s="34" t="s">
        <v>638</v>
      </c>
      <c s="35" t="s">
        <v>5</v>
      </c>
      <c s="6" t="s">
        <v>639</v>
      </c>
      <c s="36" t="s">
        <v>100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377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2.75">
      <c r="A326" t="s">
        <v>58</v>
      </c>
      <c r="E326" s="39" t="s">
        <v>59</v>
      </c>
    </row>
    <row r="327" spans="1:16" ht="12.75">
      <c r="A327" t="s">
        <v>49</v>
      </c>
      <c s="34" t="s">
        <v>299</v>
      </c>
      <c s="34" t="s">
        <v>512</v>
      </c>
      <c s="35" t="s">
        <v>5</v>
      </c>
      <c s="6" t="s">
        <v>513</v>
      </c>
      <c s="36" t="s">
        <v>100</v>
      </c>
      <c s="37">
        <v>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377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302</v>
      </c>
      <c s="34" t="s">
        <v>508</v>
      </c>
      <c s="35" t="s">
        <v>5</v>
      </c>
      <c s="6" t="s">
        <v>509</v>
      </c>
      <c s="36" t="s">
        <v>100</v>
      </c>
      <c s="37">
        <v>6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377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25.5">
      <c r="A335" t="s">
        <v>49</v>
      </c>
      <c s="34" t="s">
        <v>305</v>
      </c>
      <c s="34" t="s">
        <v>640</v>
      </c>
      <c s="35" t="s">
        <v>5</v>
      </c>
      <c s="6" t="s">
        <v>641</v>
      </c>
      <c s="36" t="s">
        <v>93</v>
      </c>
      <c s="37">
        <v>30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377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25.5">
      <c r="A339" t="s">
        <v>49</v>
      </c>
      <c s="34" t="s">
        <v>308</v>
      </c>
      <c s="34" t="s">
        <v>642</v>
      </c>
      <c s="35" t="s">
        <v>5</v>
      </c>
      <c s="6" t="s">
        <v>643</v>
      </c>
      <c s="36" t="s">
        <v>100</v>
      </c>
      <c s="37">
        <v>2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377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311</v>
      </c>
      <c s="34" t="s">
        <v>516</v>
      </c>
      <c s="35" t="s">
        <v>5</v>
      </c>
      <c s="6" t="s">
        <v>517</v>
      </c>
      <c s="36" t="s">
        <v>93</v>
      </c>
      <c s="37">
        <v>30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377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314</v>
      </c>
      <c s="34" t="s">
        <v>518</v>
      </c>
      <c s="35" t="s">
        <v>5</v>
      </c>
      <c s="6" t="s">
        <v>519</v>
      </c>
      <c s="36" t="s">
        <v>93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377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2.75">
      <c r="A350" t="s">
        <v>58</v>
      </c>
      <c r="E350" s="39" t="s">
        <v>59</v>
      </c>
    </row>
    <row r="351" spans="1:16" ht="12.75">
      <c r="A351" t="s">
        <v>49</v>
      </c>
      <c s="34" t="s">
        <v>317</v>
      </c>
      <c s="34" t="s">
        <v>644</v>
      </c>
      <c s="35" t="s">
        <v>5</v>
      </c>
      <c s="6" t="s">
        <v>645</v>
      </c>
      <c s="36" t="s">
        <v>100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377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320</v>
      </c>
      <c s="34" t="s">
        <v>646</v>
      </c>
      <c s="35" t="s">
        <v>5</v>
      </c>
      <c s="6" t="s">
        <v>647</v>
      </c>
      <c s="36" t="s">
        <v>100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377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323</v>
      </c>
      <c s="34" t="s">
        <v>545</v>
      </c>
      <c s="35" t="s">
        <v>5</v>
      </c>
      <c s="6" t="s">
        <v>648</v>
      </c>
      <c s="36" t="s">
        <v>100</v>
      </c>
      <c s="37">
        <v>6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377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59</v>
      </c>
    </row>
    <row r="363" spans="1:16" ht="12.75">
      <c r="A363" t="s">
        <v>49</v>
      </c>
      <c s="34" t="s">
        <v>326</v>
      </c>
      <c s="34" t="s">
        <v>649</v>
      </c>
      <c s="35" t="s">
        <v>5</v>
      </c>
      <c s="6" t="s">
        <v>650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377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59</v>
      </c>
    </row>
    <row r="367" spans="1:16" ht="12.75">
      <c r="A367" t="s">
        <v>49</v>
      </c>
      <c s="34" t="s">
        <v>330</v>
      </c>
      <c s="34" t="s">
        <v>651</v>
      </c>
      <c s="35" t="s">
        <v>5</v>
      </c>
      <c s="6" t="s">
        <v>652</v>
      </c>
      <c s="36" t="s">
        <v>100</v>
      </c>
      <c s="37">
        <v>4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377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59</v>
      </c>
    </row>
    <row r="371" spans="1:16" ht="12.75">
      <c r="A371" t="s">
        <v>49</v>
      </c>
      <c s="34" t="s">
        <v>333</v>
      </c>
      <c s="34" t="s">
        <v>520</v>
      </c>
      <c s="35" t="s">
        <v>5</v>
      </c>
      <c s="6" t="s">
        <v>521</v>
      </c>
      <c s="36" t="s">
        <v>100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377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59</v>
      </c>
    </row>
    <row r="375" spans="1:16" ht="12.75">
      <c r="A375" t="s">
        <v>49</v>
      </c>
      <c s="34" t="s">
        <v>336</v>
      </c>
      <c s="34" t="s">
        <v>653</v>
      </c>
      <c s="35" t="s">
        <v>5</v>
      </c>
      <c s="6" t="s">
        <v>654</v>
      </c>
      <c s="36" t="s">
        <v>100</v>
      </c>
      <c s="37">
        <v>4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377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59</v>
      </c>
    </row>
    <row r="379" spans="1:16" ht="12.75">
      <c r="A379" t="s">
        <v>49</v>
      </c>
      <c s="34" t="s">
        <v>339</v>
      </c>
      <c s="34" t="s">
        <v>655</v>
      </c>
      <c s="35" t="s">
        <v>5</v>
      </c>
      <c s="6" t="s">
        <v>656</v>
      </c>
      <c s="36" t="s">
        <v>100</v>
      </c>
      <c s="37">
        <v>6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377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59</v>
      </c>
    </row>
    <row r="383" spans="1:16" ht="12.75">
      <c r="A383" t="s">
        <v>49</v>
      </c>
      <c s="34" t="s">
        <v>342</v>
      </c>
      <c s="34" t="s">
        <v>555</v>
      </c>
      <c s="35" t="s">
        <v>5</v>
      </c>
      <c s="6" t="s">
        <v>556</v>
      </c>
      <c s="36" t="s">
        <v>100</v>
      </c>
      <c s="37">
        <v>12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377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59</v>
      </c>
    </row>
    <row r="387" spans="1:16" ht="12.75">
      <c r="A387" t="s">
        <v>49</v>
      </c>
      <c s="34" t="s">
        <v>345</v>
      </c>
      <c s="34" t="s">
        <v>657</v>
      </c>
      <c s="35" t="s">
        <v>5</v>
      </c>
      <c s="6" t="s">
        <v>658</v>
      </c>
      <c s="36" t="s">
        <v>100</v>
      </c>
      <c s="37">
        <v>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377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59</v>
      </c>
    </row>
    <row r="391" spans="1:16" ht="12.75">
      <c r="A391" t="s">
        <v>49</v>
      </c>
      <c s="34" t="s">
        <v>348</v>
      </c>
      <c s="34" t="s">
        <v>557</v>
      </c>
      <c s="35" t="s">
        <v>5</v>
      </c>
      <c s="6" t="s">
        <v>558</v>
      </c>
      <c s="36" t="s">
        <v>100</v>
      </c>
      <c s="37">
        <v>4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377</v>
      </c>
      <c>
        <f>(M391*21)/100</f>
      </c>
      <c t="s">
        <v>27</v>
      </c>
    </row>
    <row r="392" spans="1:5" ht="12.75">
      <c r="A392" s="35" t="s">
        <v>54</v>
      </c>
      <c r="E392" s="39" t="s">
        <v>5</v>
      </c>
    </row>
    <row r="393" spans="1:5" ht="12.75">
      <c r="A393" s="35" t="s">
        <v>56</v>
      </c>
      <c r="E393" s="40" t="s">
        <v>57</v>
      </c>
    </row>
    <row r="394" spans="1:5" ht="12.75">
      <c r="A394" t="s">
        <v>58</v>
      </c>
      <c r="E394" s="39" t="s">
        <v>59</v>
      </c>
    </row>
    <row r="395" spans="1:16" ht="12.75">
      <c r="A395" t="s">
        <v>49</v>
      </c>
      <c s="34" t="s">
        <v>351</v>
      </c>
      <c s="34" t="s">
        <v>559</v>
      </c>
      <c s="35" t="s">
        <v>5</v>
      </c>
      <c s="6" t="s">
        <v>560</v>
      </c>
      <c s="36" t="s">
        <v>100</v>
      </c>
      <c s="37">
        <v>4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377</v>
      </c>
      <c>
        <f>(M395*21)/100</f>
      </c>
      <c t="s">
        <v>27</v>
      </c>
    </row>
    <row r="396" spans="1:5" ht="12.75">
      <c r="A396" s="35" t="s">
        <v>54</v>
      </c>
      <c r="E396" s="39" t="s">
        <v>5</v>
      </c>
    </row>
    <row r="397" spans="1:5" ht="12.75">
      <c r="A397" s="35" t="s">
        <v>56</v>
      </c>
      <c r="E397" s="40" t="s">
        <v>57</v>
      </c>
    </row>
    <row r="398" spans="1:5" ht="12.75">
      <c r="A398" t="s">
        <v>58</v>
      </c>
      <c r="E398" s="39" t="s">
        <v>59</v>
      </c>
    </row>
    <row r="399" spans="1:16" ht="25.5">
      <c r="A399" t="s">
        <v>49</v>
      </c>
      <c s="34" t="s">
        <v>354</v>
      </c>
      <c s="34" t="s">
        <v>659</v>
      </c>
      <c s="35" t="s">
        <v>5</v>
      </c>
      <c s="6" t="s">
        <v>660</v>
      </c>
      <c s="36" t="s">
        <v>100</v>
      </c>
      <c s="37">
        <v>78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377</v>
      </c>
      <c>
        <f>(M399*21)/100</f>
      </c>
      <c t="s">
        <v>27</v>
      </c>
    </row>
    <row r="400" spans="1:5" ht="12.75">
      <c r="A400" s="35" t="s">
        <v>54</v>
      </c>
      <c r="E400" s="39" t="s">
        <v>5</v>
      </c>
    </row>
    <row r="401" spans="1:5" ht="12.75">
      <c r="A401" s="35" t="s">
        <v>56</v>
      </c>
      <c r="E401" s="40" t="s">
        <v>57</v>
      </c>
    </row>
    <row r="402" spans="1:5" ht="12.75">
      <c r="A402" t="s">
        <v>58</v>
      </c>
      <c r="E402" s="39" t="s">
        <v>59</v>
      </c>
    </row>
    <row r="403" spans="1:16" ht="25.5">
      <c r="A403" t="s">
        <v>49</v>
      </c>
      <c s="34" t="s">
        <v>358</v>
      </c>
      <c s="34" t="s">
        <v>661</v>
      </c>
      <c s="35" t="s">
        <v>5</v>
      </c>
      <c s="6" t="s">
        <v>662</v>
      </c>
      <c s="36" t="s">
        <v>100</v>
      </c>
      <c s="37">
        <v>78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377</v>
      </c>
      <c>
        <f>(M403*21)/100</f>
      </c>
      <c t="s">
        <v>27</v>
      </c>
    </row>
    <row r="404" spans="1:5" ht="12.75">
      <c r="A404" s="35" t="s">
        <v>54</v>
      </c>
      <c r="E404" s="39" t="s">
        <v>5</v>
      </c>
    </row>
    <row r="405" spans="1:5" ht="12.75">
      <c r="A405" s="35" t="s">
        <v>56</v>
      </c>
      <c r="E405" s="40" t="s">
        <v>57</v>
      </c>
    </row>
    <row r="406" spans="1:5" ht="12.75">
      <c r="A406" t="s">
        <v>58</v>
      </c>
      <c r="E406" s="39" t="s">
        <v>59</v>
      </c>
    </row>
    <row r="407" spans="1:16" ht="12.75">
      <c r="A407" t="s">
        <v>49</v>
      </c>
      <c s="34" t="s">
        <v>361</v>
      </c>
      <c s="34" t="s">
        <v>663</v>
      </c>
      <c s="35" t="s">
        <v>5</v>
      </c>
      <c s="6" t="s">
        <v>664</v>
      </c>
      <c s="36" t="s">
        <v>524</v>
      </c>
      <c s="37">
        <v>84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377</v>
      </c>
      <c>
        <f>(M407*21)/100</f>
      </c>
      <c t="s">
        <v>27</v>
      </c>
    </row>
    <row r="408" spans="1:5" ht="12.75">
      <c r="A408" s="35" t="s">
        <v>54</v>
      </c>
      <c r="E408" s="39" t="s">
        <v>5</v>
      </c>
    </row>
    <row r="409" spans="1:5" ht="12.75">
      <c r="A409" s="35" t="s">
        <v>56</v>
      </c>
      <c r="E409" s="40" t="s">
        <v>57</v>
      </c>
    </row>
    <row r="410" spans="1:5" ht="12.75">
      <c r="A410" t="s">
        <v>58</v>
      </c>
      <c r="E410" s="39" t="s">
        <v>59</v>
      </c>
    </row>
    <row r="411" spans="1:16" ht="12.75">
      <c r="A411" t="s">
        <v>49</v>
      </c>
      <c s="34" t="s">
        <v>569</v>
      </c>
      <c s="34" t="s">
        <v>522</v>
      </c>
      <c s="35" t="s">
        <v>5</v>
      </c>
      <c s="6" t="s">
        <v>523</v>
      </c>
      <c s="36" t="s">
        <v>524</v>
      </c>
      <c s="37">
        <v>84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377</v>
      </c>
      <c>
        <f>(M411*21)/100</f>
      </c>
      <c t="s">
        <v>27</v>
      </c>
    </row>
    <row r="412" spans="1:5" ht="12.75">
      <c r="A412" s="35" t="s">
        <v>54</v>
      </c>
      <c r="E412" s="39" t="s">
        <v>5</v>
      </c>
    </row>
    <row r="413" spans="1:5" ht="12.75">
      <c r="A413" s="35" t="s">
        <v>56</v>
      </c>
      <c r="E413" s="40" t="s">
        <v>57</v>
      </c>
    </row>
    <row r="414" spans="1:5" ht="12.75">
      <c r="A414" t="s">
        <v>58</v>
      </c>
      <c r="E414" s="39" t="s">
        <v>59</v>
      </c>
    </row>
    <row r="415" spans="1:16" ht="12.75">
      <c r="A415" t="s">
        <v>49</v>
      </c>
      <c s="34" t="s">
        <v>571</v>
      </c>
      <c s="34" t="s">
        <v>525</v>
      </c>
      <c s="35" t="s">
        <v>5</v>
      </c>
      <c s="6" t="s">
        <v>526</v>
      </c>
      <c s="36" t="s">
        <v>100</v>
      </c>
      <c s="37">
        <v>168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377</v>
      </c>
      <c>
        <f>(M415*21)/100</f>
      </c>
      <c t="s">
        <v>27</v>
      </c>
    </row>
    <row r="416" spans="1:5" ht="12.75">
      <c r="A416" s="35" t="s">
        <v>54</v>
      </c>
      <c r="E416" s="39" t="s">
        <v>5</v>
      </c>
    </row>
    <row r="417" spans="1:5" ht="12.75">
      <c r="A417" s="35" t="s">
        <v>56</v>
      </c>
      <c r="E417" s="40" t="s">
        <v>57</v>
      </c>
    </row>
    <row r="418" spans="1:5" ht="12.75">
      <c r="A418" t="s">
        <v>58</v>
      </c>
      <c r="E418" s="39" t="s">
        <v>59</v>
      </c>
    </row>
    <row r="419" spans="1:16" ht="12.75">
      <c r="A419" t="s">
        <v>49</v>
      </c>
      <c s="34" t="s">
        <v>574</v>
      </c>
      <c s="34" t="s">
        <v>527</v>
      </c>
      <c s="35" t="s">
        <v>5</v>
      </c>
      <c s="6" t="s">
        <v>528</v>
      </c>
      <c s="36" t="s">
        <v>100</v>
      </c>
      <c s="37">
        <v>168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377</v>
      </c>
      <c>
        <f>(M419*21)/100</f>
      </c>
      <c t="s">
        <v>27</v>
      </c>
    </row>
    <row r="420" spans="1:5" ht="12.75">
      <c r="A420" s="35" t="s">
        <v>54</v>
      </c>
      <c r="E420" s="39" t="s">
        <v>5</v>
      </c>
    </row>
    <row r="421" spans="1:5" ht="12.75">
      <c r="A421" s="35" t="s">
        <v>56</v>
      </c>
      <c r="E421" s="40" t="s">
        <v>57</v>
      </c>
    </row>
    <row r="422" spans="1:5" ht="12.75">
      <c r="A422" t="s">
        <v>58</v>
      </c>
      <c r="E422" s="39" t="s">
        <v>59</v>
      </c>
    </row>
    <row r="423" spans="1:16" ht="12.75">
      <c r="A423" t="s">
        <v>49</v>
      </c>
      <c s="34" t="s">
        <v>665</v>
      </c>
      <c s="34" t="s">
        <v>666</v>
      </c>
      <c s="35" t="s">
        <v>5</v>
      </c>
      <c s="6" t="s">
        <v>667</v>
      </c>
      <c s="36" t="s">
        <v>100</v>
      </c>
      <c s="37">
        <v>168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377</v>
      </c>
      <c>
        <f>(M423*21)/100</f>
      </c>
      <c t="s">
        <v>27</v>
      </c>
    </row>
    <row r="424" spans="1:5" ht="12.75">
      <c r="A424" s="35" t="s">
        <v>54</v>
      </c>
      <c r="E424" s="39" t="s">
        <v>5</v>
      </c>
    </row>
    <row r="425" spans="1:5" ht="12.75">
      <c r="A425" s="35" t="s">
        <v>56</v>
      </c>
      <c r="E425" s="40" t="s">
        <v>57</v>
      </c>
    </row>
    <row r="426" spans="1:5" ht="12.75">
      <c r="A426" t="s">
        <v>58</v>
      </c>
      <c r="E426" s="39" t="s">
        <v>59</v>
      </c>
    </row>
    <row r="427" spans="1:16" ht="12.75">
      <c r="A427" t="s">
        <v>49</v>
      </c>
      <c s="34" t="s">
        <v>668</v>
      </c>
      <c s="34" t="s">
        <v>529</v>
      </c>
      <c s="35" t="s">
        <v>5</v>
      </c>
      <c s="6" t="s">
        <v>530</v>
      </c>
      <c s="36" t="s">
        <v>100</v>
      </c>
      <c s="37">
        <v>84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377</v>
      </c>
      <c>
        <f>(M427*21)/100</f>
      </c>
      <c t="s">
        <v>27</v>
      </c>
    </row>
    <row r="428" spans="1:5" ht="12.75">
      <c r="A428" s="35" t="s">
        <v>54</v>
      </c>
      <c r="E428" s="39" t="s">
        <v>5</v>
      </c>
    </row>
    <row r="429" spans="1:5" ht="12.75">
      <c r="A429" s="35" t="s">
        <v>56</v>
      </c>
      <c r="E429" s="40" t="s">
        <v>57</v>
      </c>
    </row>
    <row r="430" spans="1:5" ht="12.75">
      <c r="A430" t="s">
        <v>58</v>
      </c>
      <c r="E430" s="39" t="s">
        <v>59</v>
      </c>
    </row>
    <row r="431" spans="1:16" ht="12.75">
      <c r="A431" t="s">
        <v>49</v>
      </c>
      <c s="34" t="s">
        <v>669</v>
      </c>
      <c s="34" t="s">
        <v>531</v>
      </c>
      <c s="35" t="s">
        <v>5</v>
      </c>
      <c s="6" t="s">
        <v>532</v>
      </c>
      <c s="36" t="s">
        <v>100</v>
      </c>
      <c s="37">
        <v>84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377</v>
      </c>
      <c>
        <f>(M431*21)/100</f>
      </c>
      <c t="s">
        <v>27</v>
      </c>
    </row>
    <row r="432" spans="1:5" ht="12.75">
      <c r="A432" s="35" t="s">
        <v>54</v>
      </c>
      <c r="E432" s="39" t="s">
        <v>5</v>
      </c>
    </row>
    <row r="433" spans="1:5" ht="12.75">
      <c r="A433" s="35" t="s">
        <v>56</v>
      </c>
      <c r="E433" s="40" t="s">
        <v>57</v>
      </c>
    </row>
    <row r="434" spans="1:5" ht="12.75">
      <c r="A434" t="s">
        <v>58</v>
      </c>
      <c r="E434" s="39" t="s">
        <v>59</v>
      </c>
    </row>
    <row r="435" spans="1:16" ht="12.75">
      <c r="A435" t="s">
        <v>49</v>
      </c>
      <c s="34" t="s">
        <v>670</v>
      </c>
      <c s="34" t="s">
        <v>671</v>
      </c>
      <c s="35" t="s">
        <v>5</v>
      </c>
      <c s="6" t="s">
        <v>672</v>
      </c>
      <c s="36" t="s">
        <v>100</v>
      </c>
      <c s="37">
        <v>26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377</v>
      </c>
      <c>
        <f>(M435*21)/100</f>
      </c>
      <c t="s">
        <v>27</v>
      </c>
    </row>
    <row r="436" spans="1:5" ht="12.75">
      <c r="A436" s="35" t="s">
        <v>54</v>
      </c>
      <c r="E436" s="39" t="s">
        <v>5</v>
      </c>
    </row>
    <row r="437" spans="1:5" ht="12.75">
      <c r="A437" s="35" t="s">
        <v>56</v>
      </c>
      <c r="E437" s="40" t="s">
        <v>57</v>
      </c>
    </row>
    <row r="438" spans="1:5" ht="12.75">
      <c r="A438" t="s">
        <v>58</v>
      </c>
      <c r="E438" s="39" t="s">
        <v>59</v>
      </c>
    </row>
    <row r="439" spans="1:16" ht="12.75">
      <c r="A439" t="s">
        <v>49</v>
      </c>
      <c s="34" t="s">
        <v>673</v>
      </c>
      <c s="34" t="s">
        <v>674</v>
      </c>
      <c s="35" t="s">
        <v>5</v>
      </c>
      <c s="6" t="s">
        <v>675</v>
      </c>
      <c s="36" t="s">
        <v>100</v>
      </c>
      <c s="37">
        <v>26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377</v>
      </c>
      <c>
        <f>(M439*21)/100</f>
      </c>
      <c t="s">
        <v>27</v>
      </c>
    </row>
    <row r="440" spans="1:5" ht="12.75">
      <c r="A440" s="35" t="s">
        <v>54</v>
      </c>
      <c r="E440" s="39" t="s">
        <v>5</v>
      </c>
    </row>
    <row r="441" spans="1:5" ht="12.75">
      <c r="A441" s="35" t="s">
        <v>56</v>
      </c>
      <c r="E441" s="40" t="s">
        <v>57</v>
      </c>
    </row>
    <row r="442" spans="1:5" ht="12.75">
      <c r="A442" t="s">
        <v>58</v>
      </c>
      <c r="E442" s="39" t="s">
        <v>59</v>
      </c>
    </row>
    <row r="443" spans="1:16" ht="12.75">
      <c r="A443" t="s">
        <v>49</v>
      </c>
      <c s="34" t="s">
        <v>676</v>
      </c>
      <c s="34" t="s">
        <v>677</v>
      </c>
      <c s="35" t="s">
        <v>5</v>
      </c>
      <c s="6" t="s">
        <v>678</v>
      </c>
      <c s="36" t="s">
        <v>100</v>
      </c>
      <c s="37">
        <v>10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377</v>
      </c>
      <c>
        <f>(M443*21)/100</f>
      </c>
      <c t="s">
        <v>27</v>
      </c>
    </row>
    <row r="444" spans="1:5" ht="12.75">
      <c r="A444" s="35" t="s">
        <v>54</v>
      </c>
      <c r="E444" s="39" t="s">
        <v>5</v>
      </c>
    </row>
    <row r="445" spans="1:5" ht="12.75">
      <c r="A445" s="35" t="s">
        <v>56</v>
      </c>
      <c r="E445" s="40" t="s">
        <v>57</v>
      </c>
    </row>
    <row r="446" spans="1:5" ht="12.75">
      <c r="A446" t="s">
        <v>58</v>
      </c>
      <c r="E446" s="39" t="s">
        <v>59</v>
      </c>
    </row>
    <row r="447" spans="1:16" ht="12.75">
      <c r="A447" t="s">
        <v>49</v>
      </c>
      <c s="34" t="s">
        <v>679</v>
      </c>
      <c s="34" t="s">
        <v>494</v>
      </c>
      <c s="35" t="s">
        <v>5</v>
      </c>
      <c s="6" t="s">
        <v>495</v>
      </c>
      <c s="36" t="s">
        <v>93</v>
      </c>
      <c s="37">
        <v>0.6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377</v>
      </c>
      <c>
        <f>(M447*21)/100</f>
      </c>
      <c t="s">
        <v>27</v>
      </c>
    </row>
    <row r="448" spans="1:5" ht="12.75">
      <c r="A448" s="35" t="s">
        <v>54</v>
      </c>
      <c r="E448" s="39" t="s">
        <v>5</v>
      </c>
    </row>
    <row r="449" spans="1:5" ht="12.75">
      <c r="A449" s="35" t="s">
        <v>56</v>
      </c>
      <c r="E449" s="40" t="s">
        <v>57</v>
      </c>
    </row>
    <row r="450" spans="1:5" ht="12.75">
      <c r="A450" t="s">
        <v>58</v>
      </c>
      <c r="E450" s="39" t="s">
        <v>59</v>
      </c>
    </row>
    <row r="451" spans="1:16" ht="12.75">
      <c r="A451" t="s">
        <v>49</v>
      </c>
      <c s="34" t="s">
        <v>680</v>
      </c>
      <c s="34" t="s">
        <v>496</v>
      </c>
      <c s="35" t="s">
        <v>5</v>
      </c>
      <c s="6" t="s">
        <v>497</v>
      </c>
      <c s="36" t="s">
        <v>93</v>
      </c>
      <c s="37">
        <v>0.6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377</v>
      </c>
      <c>
        <f>(M451*21)/100</f>
      </c>
      <c t="s">
        <v>27</v>
      </c>
    </row>
    <row r="452" spans="1:5" ht="12.75">
      <c r="A452" s="35" t="s">
        <v>54</v>
      </c>
      <c r="E452" s="39" t="s">
        <v>5</v>
      </c>
    </row>
    <row r="453" spans="1:5" ht="12.75">
      <c r="A453" s="35" t="s">
        <v>56</v>
      </c>
      <c r="E453" s="40" t="s">
        <v>57</v>
      </c>
    </row>
    <row r="454" spans="1:5" ht="12.75">
      <c r="A454" t="s">
        <v>58</v>
      </c>
      <c r="E454" s="39" t="s">
        <v>59</v>
      </c>
    </row>
    <row r="455" spans="1:16" ht="12.75">
      <c r="A455" t="s">
        <v>49</v>
      </c>
      <c s="34" t="s">
        <v>681</v>
      </c>
      <c s="34" t="s">
        <v>547</v>
      </c>
      <c s="35" t="s">
        <v>5</v>
      </c>
      <c s="6" t="s">
        <v>548</v>
      </c>
      <c s="36" t="s">
        <v>100</v>
      </c>
      <c s="37">
        <v>4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377</v>
      </c>
      <c>
        <f>(M455*21)/100</f>
      </c>
      <c t="s">
        <v>27</v>
      </c>
    </row>
    <row r="456" spans="1:5" ht="12.75">
      <c r="A456" s="35" t="s">
        <v>54</v>
      </c>
      <c r="E456" s="39" t="s">
        <v>5</v>
      </c>
    </row>
    <row r="457" spans="1:5" ht="12.75">
      <c r="A457" s="35" t="s">
        <v>56</v>
      </c>
      <c r="E457" s="40" t="s">
        <v>57</v>
      </c>
    </row>
    <row r="458" spans="1:5" ht="12.75">
      <c r="A458" t="s">
        <v>58</v>
      </c>
      <c r="E458" s="39" t="s">
        <v>59</v>
      </c>
    </row>
    <row r="459" spans="1:16" ht="12.75">
      <c r="A459" t="s">
        <v>49</v>
      </c>
      <c s="34" t="s">
        <v>682</v>
      </c>
      <c s="34" t="s">
        <v>549</v>
      </c>
      <c s="35" t="s">
        <v>5</v>
      </c>
      <c s="6" t="s">
        <v>550</v>
      </c>
      <c s="36" t="s">
        <v>100</v>
      </c>
      <c s="37">
        <v>4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377</v>
      </c>
      <c>
        <f>(M459*21)/100</f>
      </c>
      <c t="s">
        <v>27</v>
      </c>
    </row>
    <row r="460" spans="1:5" ht="12.75">
      <c r="A460" s="35" t="s">
        <v>54</v>
      </c>
      <c r="E460" s="39" t="s">
        <v>5</v>
      </c>
    </row>
    <row r="461" spans="1:5" ht="12.75">
      <c r="A461" s="35" t="s">
        <v>56</v>
      </c>
      <c r="E461" s="40" t="s">
        <v>57</v>
      </c>
    </row>
    <row r="462" spans="1:5" ht="12.75">
      <c r="A462" t="s">
        <v>58</v>
      </c>
      <c r="E462" s="39" t="s">
        <v>59</v>
      </c>
    </row>
    <row r="463" spans="1:16" ht="12.75">
      <c r="A463" t="s">
        <v>49</v>
      </c>
      <c s="34" t="s">
        <v>683</v>
      </c>
      <c s="34" t="s">
        <v>551</v>
      </c>
      <c s="35" t="s">
        <v>5</v>
      </c>
      <c s="6" t="s">
        <v>552</v>
      </c>
      <c s="36" t="s">
        <v>100</v>
      </c>
      <c s="37">
        <v>28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377</v>
      </c>
      <c>
        <f>(M463*21)/100</f>
      </c>
      <c t="s">
        <v>27</v>
      </c>
    </row>
    <row r="464" spans="1:5" ht="12.75">
      <c r="A464" s="35" t="s">
        <v>54</v>
      </c>
      <c r="E464" s="39" t="s">
        <v>5</v>
      </c>
    </row>
    <row r="465" spans="1:5" ht="12.75">
      <c r="A465" s="35" t="s">
        <v>56</v>
      </c>
      <c r="E465" s="40" t="s">
        <v>57</v>
      </c>
    </row>
    <row r="466" spans="1:5" ht="12.75">
      <c r="A466" t="s">
        <v>58</v>
      </c>
      <c r="E466" s="39" t="s">
        <v>59</v>
      </c>
    </row>
    <row r="467" spans="1:16" ht="12.75">
      <c r="A467" t="s">
        <v>49</v>
      </c>
      <c s="34" t="s">
        <v>684</v>
      </c>
      <c s="34" t="s">
        <v>553</v>
      </c>
      <c s="35" t="s">
        <v>5</v>
      </c>
      <c s="6" t="s">
        <v>554</v>
      </c>
      <c s="36" t="s">
        <v>100</v>
      </c>
      <c s="37">
        <v>28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377</v>
      </c>
      <c>
        <f>(M467*21)/100</f>
      </c>
      <c t="s">
        <v>27</v>
      </c>
    </row>
    <row r="468" spans="1:5" ht="12.75">
      <c r="A468" s="35" t="s">
        <v>54</v>
      </c>
      <c r="E468" s="39" t="s">
        <v>5</v>
      </c>
    </row>
    <row r="469" spans="1:5" ht="12.75">
      <c r="A469" s="35" t="s">
        <v>56</v>
      </c>
      <c r="E469" s="40" t="s">
        <v>57</v>
      </c>
    </row>
    <row r="470" spans="1:5" ht="12.75">
      <c r="A470" t="s">
        <v>58</v>
      </c>
      <c r="E470" s="39" t="s">
        <v>59</v>
      </c>
    </row>
    <row r="471" spans="1:16" ht="12.75">
      <c r="A471" t="s">
        <v>49</v>
      </c>
      <c s="34" t="s">
        <v>685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377</v>
      </c>
      <c>
        <f>(M471*21)/100</f>
      </c>
      <c t="s">
        <v>27</v>
      </c>
    </row>
    <row r="472" spans="1:5" ht="12.75">
      <c r="A472" s="35" t="s">
        <v>54</v>
      </c>
      <c r="E472" s="39" t="s">
        <v>5</v>
      </c>
    </row>
    <row r="473" spans="1:5" ht="12.75">
      <c r="A473" s="35" t="s">
        <v>56</v>
      </c>
      <c r="E473" s="40" t="s">
        <v>57</v>
      </c>
    </row>
    <row r="474" spans="1:5" ht="12.75">
      <c r="A474" t="s">
        <v>58</v>
      </c>
      <c r="E474" s="39" t="s">
        <v>59</v>
      </c>
    </row>
    <row r="475" spans="1:16" ht="12.75">
      <c r="A475" t="s">
        <v>49</v>
      </c>
      <c s="34" t="s">
        <v>686</v>
      </c>
      <c s="34" t="s">
        <v>687</v>
      </c>
      <c s="35" t="s">
        <v>5</v>
      </c>
      <c s="6" t="s">
        <v>562</v>
      </c>
      <c s="36" t="s">
        <v>93</v>
      </c>
      <c s="37">
        <v>2.125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373</v>
      </c>
      <c>
        <f>(M475*21)/100</f>
      </c>
      <c t="s">
        <v>27</v>
      </c>
    </row>
    <row r="476" spans="1:5" ht="12.75">
      <c r="A476" s="35" t="s">
        <v>54</v>
      </c>
      <c r="E476" s="39" t="s">
        <v>5</v>
      </c>
    </row>
    <row r="477" spans="1:5" ht="12.75">
      <c r="A477" s="35" t="s">
        <v>56</v>
      </c>
      <c r="E477" s="40" t="s">
        <v>57</v>
      </c>
    </row>
    <row r="478" spans="1:5" ht="102">
      <c r="A478" t="s">
        <v>58</v>
      </c>
      <c r="E478" s="39" t="s">
        <v>563</v>
      </c>
    </row>
    <row r="479" spans="1:13" ht="12.75">
      <c r="A479" t="s">
        <v>46</v>
      </c>
      <c r="C479" s="31" t="s">
        <v>26</v>
      </c>
      <c r="E479" s="33" t="s">
        <v>564</v>
      </c>
      <c r="J479" s="32">
        <f>0</f>
      </c>
      <c s="32">
        <f>0</f>
      </c>
      <c s="32">
        <f>0+L480+L484+L488+L492+L496</f>
      </c>
      <c s="32">
        <f>0+M480+M484+M488+M492+M496</f>
      </c>
    </row>
    <row r="480" spans="1:16" ht="25.5">
      <c r="A480" t="s">
        <v>49</v>
      </c>
      <c s="34" t="s">
        <v>688</v>
      </c>
      <c s="34" t="s">
        <v>565</v>
      </c>
      <c s="35" t="s">
        <v>5</v>
      </c>
      <c s="6" t="s">
        <v>566</v>
      </c>
      <c s="36" t="s">
        <v>52</v>
      </c>
      <c s="37">
        <v>97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377</v>
      </c>
      <c>
        <f>(M480*21)/100</f>
      </c>
      <c t="s">
        <v>27</v>
      </c>
    </row>
    <row r="481" spans="1:5" ht="12.75">
      <c r="A481" s="35" t="s">
        <v>54</v>
      </c>
      <c r="E481" s="39" t="s">
        <v>5</v>
      </c>
    </row>
    <row r="482" spans="1:5" ht="12.75">
      <c r="A482" s="35" t="s">
        <v>56</v>
      </c>
      <c r="E482" s="40" t="s">
        <v>57</v>
      </c>
    </row>
    <row r="483" spans="1:5" ht="12.75">
      <c r="A483" t="s">
        <v>58</v>
      </c>
      <c r="E483" s="39" t="s">
        <v>59</v>
      </c>
    </row>
    <row r="484" spans="1:16" ht="25.5">
      <c r="A484" t="s">
        <v>49</v>
      </c>
      <c s="34" t="s">
        <v>689</v>
      </c>
      <c s="34" t="s">
        <v>567</v>
      </c>
      <c s="35" t="s">
        <v>5</v>
      </c>
      <c s="6" t="s">
        <v>568</v>
      </c>
      <c s="36" t="s">
        <v>52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377</v>
      </c>
      <c>
        <f>(M484*21)/100</f>
      </c>
      <c t="s">
        <v>27</v>
      </c>
    </row>
    <row r="485" spans="1:5" ht="12.75">
      <c r="A485" s="35" t="s">
        <v>54</v>
      </c>
      <c r="E485" s="39" t="s">
        <v>5</v>
      </c>
    </row>
    <row r="486" spans="1:5" ht="12.75">
      <c r="A486" s="35" t="s">
        <v>56</v>
      </c>
      <c r="E486" s="40" t="s">
        <v>57</v>
      </c>
    </row>
    <row r="487" spans="1:5" ht="12.75">
      <c r="A487" t="s">
        <v>58</v>
      </c>
      <c r="E487" s="39" t="s">
        <v>59</v>
      </c>
    </row>
    <row r="488" spans="1:16" ht="25.5">
      <c r="A488" t="s">
        <v>49</v>
      </c>
      <c s="34" t="s">
        <v>690</v>
      </c>
      <c s="34" t="s">
        <v>60</v>
      </c>
      <c s="35" t="s">
        <v>5</v>
      </c>
      <c s="6" t="s">
        <v>570</v>
      </c>
      <c s="36" t="s">
        <v>52</v>
      </c>
      <c s="37">
        <v>2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377</v>
      </c>
      <c>
        <f>(M488*21)/100</f>
      </c>
      <c t="s">
        <v>27</v>
      </c>
    </row>
    <row r="489" spans="1:5" ht="12.75">
      <c r="A489" s="35" t="s">
        <v>54</v>
      </c>
      <c r="E489" s="39" t="s">
        <v>5</v>
      </c>
    </row>
    <row r="490" spans="1:5" ht="12.75">
      <c r="A490" s="35" t="s">
        <v>56</v>
      </c>
      <c r="E490" s="40" t="s">
        <v>57</v>
      </c>
    </row>
    <row r="491" spans="1:5" ht="12.75">
      <c r="A491" t="s">
        <v>58</v>
      </c>
      <c r="E491" s="39" t="s">
        <v>59</v>
      </c>
    </row>
    <row r="492" spans="1:16" ht="25.5">
      <c r="A492" t="s">
        <v>49</v>
      </c>
      <c s="34" t="s">
        <v>691</v>
      </c>
      <c s="34" t="s">
        <v>572</v>
      </c>
      <c s="35" t="s">
        <v>5</v>
      </c>
      <c s="6" t="s">
        <v>573</v>
      </c>
      <c s="36" t="s">
        <v>52</v>
      </c>
      <c s="37">
        <v>1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377</v>
      </c>
      <c>
        <f>(M492*21)/100</f>
      </c>
      <c t="s">
        <v>27</v>
      </c>
    </row>
    <row r="493" spans="1:5" ht="12.75">
      <c r="A493" s="35" t="s">
        <v>54</v>
      </c>
      <c r="E493" s="39" t="s">
        <v>5</v>
      </c>
    </row>
    <row r="494" spans="1:5" ht="12.75">
      <c r="A494" s="35" t="s">
        <v>56</v>
      </c>
      <c r="E494" s="40" t="s">
        <v>57</v>
      </c>
    </row>
    <row r="495" spans="1:5" ht="12.75">
      <c r="A495" t="s">
        <v>58</v>
      </c>
      <c r="E495" s="39" t="s">
        <v>59</v>
      </c>
    </row>
    <row r="496" spans="1:16" ht="25.5">
      <c r="A496" t="s">
        <v>49</v>
      </c>
      <c s="34" t="s">
        <v>692</v>
      </c>
      <c s="34" t="s">
        <v>575</v>
      </c>
      <c s="35" t="s">
        <v>5</v>
      </c>
      <c s="6" t="s">
        <v>576</v>
      </c>
      <c s="36" t="s">
        <v>52</v>
      </c>
      <c s="37">
        <v>2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377</v>
      </c>
      <c>
        <f>(M496*21)/100</f>
      </c>
      <c t="s">
        <v>27</v>
      </c>
    </row>
    <row r="497" spans="1:5" ht="12.75">
      <c r="A497" s="35" t="s">
        <v>54</v>
      </c>
      <c r="E497" s="39" t="s">
        <v>5</v>
      </c>
    </row>
    <row r="498" spans="1:5" ht="12.75">
      <c r="A498" s="35" t="s">
        <v>56</v>
      </c>
      <c r="E498" s="40" t="s">
        <v>57</v>
      </c>
    </row>
    <row r="499" spans="1:5" ht="12.75">
      <c r="A499" t="s">
        <v>58</v>
      </c>
      <c r="E499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COUNTIFS(L8:L330,"=0",A8:A330,"P")+COUNTIFS(L8:L330,"",A8:A330,"P")+SUM(Q8:Q330)</f>
      </c>
    </row>
    <row r="8" spans="1:13" ht="12.75">
      <c r="A8" t="s">
        <v>44</v>
      </c>
      <c r="C8" s="28" t="s">
        <v>695</v>
      </c>
      <c r="E8" s="30" t="s">
        <v>694</v>
      </c>
      <c r="J8" s="29">
        <f>0+J9+J90+J199+J252+J313</f>
      </c>
      <c s="29">
        <f>0+K9+K90+K199+K252+K313</f>
      </c>
      <c s="29">
        <f>0+L9+L90+L199+L252+L313</f>
      </c>
      <c s="29">
        <f>0+M9+M90+M199+M252+M313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696</v>
      </c>
      <c s="35" t="s">
        <v>5</v>
      </c>
      <c s="6" t="s">
        <v>372</v>
      </c>
      <c s="36" t="s">
        <v>205</v>
      </c>
      <c s="37">
        <v>0.32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380</v>
      </c>
      <c s="35" t="s">
        <v>5</v>
      </c>
      <c s="6" t="s">
        <v>381</v>
      </c>
      <c s="36" t="s">
        <v>83</v>
      </c>
      <c s="37">
        <v>105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382</v>
      </c>
      <c s="35" t="s">
        <v>5</v>
      </c>
      <c s="6" t="s">
        <v>383</v>
      </c>
      <c s="36" t="s">
        <v>83</v>
      </c>
      <c s="37">
        <v>10.5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1.5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378</v>
      </c>
      <c s="35" t="s">
        <v>5</v>
      </c>
      <c s="6" t="s">
        <v>379</v>
      </c>
      <c s="36" t="s">
        <v>83</v>
      </c>
      <c s="37">
        <v>1.5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697</v>
      </c>
      <c s="35" t="s">
        <v>5</v>
      </c>
      <c s="6" t="s">
        <v>698</v>
      </c>
      <c s="36" t="s">
        <v>83</v>
      </c>
      <c s="37">
        <v>1.5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320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699</v>
      </c>
      <c s="35" t="s">
        <v>5</v>
      </c>
      <c s="6" t="s">
        <v>700</v>
      </c>
      <c s="36" t="s">
        <v>93</v>
      </c>
      <c s="37">
        <v>320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60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389</v>
      </c>
      <c s="35" t="s">
        <v>5</v>
      </c>
      <c s="6" t="s">
        <v>390</v>
      </c>
      <c s="36" t="s">
        <v>93</v>
      </c>
      <c s="37">
        <v>320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701</v>
      </c>
      <c s="35" t="s">
        <v>5</v>
      </c>
      <c s="6" t="s">
        <v>702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703</v>
      </c>
      <c s="35" t="s">
        <v>5</v>
      </c>
      <c s="6" t="s">
        <v>704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705</v>
      </c>
      <c s="35" t="s">
        <v>5</v>
      </c>
      <c s="6" t="s">
        <v>706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411</v>
      </c>
      <c s="35" t="s">
        <v>5</v>
      </c>
      <c s="6" t="s">
        <v>412</v>
      </c>
      <c s="36" t="s">
        <v>100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397</v>
      </c>
      <c s="35" t="s">
        <v>5</v>
      </c>
      <c s="6" t="s">
        <v>398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707</v>
      </c>
      <c s="35" t="s">
        <v>5</v>
      </c>
      <c s="6" t="s">
        <v>708</v>
      </c>
      <c s="36" t="s">
        <v>709</v>
      </c>
      <c s="37">
        <v>180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710</v>
      </c>
      <c s="35" t="s">
        <v>5</v>
      </c>
      <c s="6" t="s">
        <v>419</v>
      </c>
      <c s="36" t="s">
        <v>205</v>
      </c>
      <c s="37">
        <v>0.32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711</v>
      </c>
    </row>
    <row r="90" spans="1:13" ht="12.75">
      <c r="A90" t="s">
        <v>46</v>
      </c>
      <c r="C90" s="31" t="s">
        <v>27</v>
      </c>
      <c r="E90" s="33" t="s">
        <v>712</v>
      </c>
      <c r="J90" s="32">
        <f>0</f>
      </c>
      <c s="32">
        <f>0</f>
      </c>
      <c s="32">
        <f>0+L91+L95+L99+L103+L107+L111+L115+L119+L123+L127+L131+L135+L139+L143+L147+L151+L155+L159+L163+L167+L171+L175+L179+L183+L187+L191+L195</f>
      </c>
      <c s="32">
        <f>0+M91+M95+M99+M103+M107+M111+M115+M119+M123+M127+M131+M135+M139+M143+M147+M151+M155+M159+M163+M167+M171+M175+M179+M183+M187+M191+M195</f>
      </c>
    </row>
    <row r="91" spans="1:16" ht="25.5">
      <c r="A91" t="s">
        <v>49</v>
      </c>
      <c s="34" t="s">
        <v>119</v>
      </c>
      <c s="34" t="s">
        <v>713</v>
      </c>
      <c s="35" t="s">
        <v>5</v>
      </c>
      <c s="6" t="s">
        <v>714</v>
      </c>
      <c s="36" t="s">
        <v>100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122</v>
      </c>
      <c s="34" t="s">
        <v>715</v>
      </c>
      <c s="35" t="s">
        <v>5</v>
      </c>
      <c s="6" t="s">
        <v>716</v>
      </c>
      <c s="36" t="s">
        <v>100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717</v>
      </c>
      <c s="35" t="s">
        <v>5</v>
      </c>
      <c s="6" t="s">
        <v>718</v>
      </c>
      <c s="36" t="s">
        <v>100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719</v>
      </c>
      <c s="35" t="s">
        <v>5</v>
      </c>
      <c s="6" t="s">
        <v>720</v>
      </c>
      <c s="36" t="s">
        <v>100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721</v>
      </c>
      <c s="35" t="s">
        <v>5</v>
      </c>
      <c s="6" t="s">
        <v>722</v>
      </c>
      <c s="36" t="s">
        <v>100</v>
      </c>
      <c s="37">
        <v>38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377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49</v>
      </c>
      <c s="34" t="s">
        <v>135</v>
      </c>
      <c s="34" t="s">
        <v>723</v>
      </c>
      <c s="35" t="s">
        <v>5</v>
      </c>
      <c s="6" t="s">
        <v>724</v>
      </c>
      <c s="36" t="s">
        <v>100</v>
      </c>
      <c s="37">
        <v>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377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725</v>
      </c>
      <c s="35" t="s">
        <v>5</v>
      </c>
      <c s="6" t="s">
        <v>726</v>
      </c>
      <c s="36" t="s">
        <v>100</v>
      </c>
      <c s="37">
        <v>41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377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25.5">
      <c r="A119" t="s">
        <v>49</v>
      </c>
      <c s="34" t="s">
        <v>141</v>
      </c>
      <c s="34" t="s">
        <v>727</v>
      </c>
      <c s="35" t="s">
        <v>5</v>
      </c>
      <c s="6" t="s">
        <v>728</v>
      </c>
      <c s="36" t="s">
        <v>100</v>
      </c>
      <c s="37">
        <v>40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377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729</v>
      </c>
      <c s="35" t="s">
        <v>5</v>
      </c>
      <c s="6" t="s">
        <v>730</v>
      </c>
      <c s="36" t="s">
        <v>100</v>
      </c>
      <c s="37">
        <v>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377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25.5">
      <c r="A127" t="s">
        <v>49</v>
      </c>
      <c s="34" t="s">
        <v>147</v>
      </c>
      <c s="34" t="s">
        <v>731</v>
      </c>
      <c s="35" t="s">
        <v>5</v>
      </c>
      <c s="6" t="s">
        <v>732</v>
      </c>
      <c s="36" t="s">
        <v>100</v>
      </c>
      <c s="37">
        <v>41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733</v>
      </c>
      <c s="35" t="s">
        <v>5</v>
      </c>
      <c s="6" t="s">
        <v>734</v>
      </c>
      <c s="36" t="s">
        <v>100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12.75">
      <c r="A135" t="s">
        <v>49</v>
      </c>
      <c s="34" t="s">
        <v>153</v>
      </c>
      <c s="34" t="s">
        <v>502</v>
      </c>
      <c s="35" t="s">
        <v>5</v>
      </c>
      <c s="6" t="s">
        <v>503</v>
      </c>
      <c s="36" t="s">
        <v>100</v>
      </c>
      <c s="37">
        <v>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735</v>
      </c>
      <c s="35" t="s">
        <v>5</v>
      </c>
      <c s="6" t="s">
        <v>736</v>
      </c>
      <c s="36" t="s">
        <v>93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737</v>
      </c>
      <c s="35" t="s">
        <v>5</v>
      </c>
      <c s="6" t="s">
        <v>738</v>
      </c>
      <c s="36" t="s">
        <v>93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162</v>
      </c>
      <c s="34" t="s">
        <v>739</v>
      </c>
      <c s="35" t="s">
        <v>5</v>
      </c>
      <c s="6" t="s">
        <v>740</v>
      </c>
      <c s="36" t="s">
        <v>100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674</v>
      </c>
      <c s="35" t="s">
        <v>5</v>
      </c>
      <c s="6" t="s">
        <v>675</v>
      </c>
      <c s="36" t="s">
        <v>100</v>
      </c>
      <c s="37">
        <v>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741</v>
      </c>
      <c s="35" t="s">
        <v>5</v>
      </c>
      <c s="6" t="s">
        <v>742</v>
      </c>
      <c s="36" t="s">
        <v>100</v>
      </c>
      <c s="37">
        <v>10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630</v>
      </c>
      <c s="35" t="s">
        <v>5</v>
      </c>
      <c s="6" t="s">
        <v>631</v>
      </c>
      <c s="36" t="s">
        <v>100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743</v>
      </c>
      <c s="35" t="s">
        <v>5</v>
      </c>
      <c s="6" t="s">
        <v>744</v>
      </c>
      <c s="36" t="s">
        <v>100</v>
      </c>
      <c s="37">
        <v>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177</v>
      </c>
      <c s="34" t="s">
        <v>632</v>
      </c>
      <c s="35" t="s">
        <v>5</v>
      </c>
      <c s="6" t="s">
        <v>633</v>
      </c>
      <c s="36" t="s">
        <v>100</v>
      </c>
      <c s="37">
        <v>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745</v>
      </c>
      <c s="35" t="s">
        <v>5</v>
      </c>
      <c s="6" t="s">
        <v>746</v>
      </c>
      <c s="36" t="s">
        <v>100</v>
      </c>
      <c s="37">
        <v>20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183</v>
      </c>
      <c s="34" t="s">
        <v>508</v>
      </c>
      <c s="35" t="s">
        <v>5</v>
      </c>
      <c s="6" t="s">
        <v>509</v>
      </c>
      <c s="36" t="s">
        <v>100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186</v>
      </c>
      <c s="34" t="s">
        <v>481</v>
      </c>
      <c s="35" t="s">
        <v>5</v>
      </c>
      <c s="6" t="s">
        <v>482</v>
      </c>
      <c s="36" t="s">
        <v>100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190</v>
      </c>
      <c s="34" t="s">
        <v>483</v>
      </c>
      <c s="35" t="s">
        <v>5</v>
      </c>
      <c s="6" t="s">
        <v>484</v>
      </c>
      <c s="36" t="s">
        <v>100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25.5">
      <c r="A187" t="s">
        <v>49</v>
      </c>
      <c s="34" t="s">
        <v>193</v>
      </c>
      <c s="34" t="s">
        <v>747</v>
      </c>
      <c s="35" t="s">
        <v>5</v>
      </c>
      <c s="6" t="s">
        <v>748</v>
      </c>
      <c s="36" t="s">
        <v>100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12.75">
      <c r="A191" t="s">
        <v>49</v>
      </c>
      <c s="34" t="s">
        <v>196</v>
      </c>
      <c s="34" t="s">
        <v>749</v>
      </c>
      <c s="35" t="s">
        <v>5</v>
      </c>
      <c s="6" t="s">
        <v>750</v>
      </c>
      <c s="36" t="s">
        <v>751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25.5">
      <c r="A194" t="s">
        <v>58</v>
      </c>
      <c r="E194" s="39" t="s">
        <v>752</v>
      </c>
    </row>
    <row r="195" spans="1:16" ht="12.75">
      <c r="A195" t="s">
        <v>49</v>
      </c>
      <c s="34" t="s">
        <v>199</v>
      </c>
      <c s="34" t="s">
        <v>753</v>
      </c>
      <c s="35" t="s">
        <v>5</v>
      </c>
      <c s="6" t="s">
        <v>754</v>
      </c>
      <c s="36" t="s">
        <v>755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756</v>
      </c>
    </row>
    <row r="199" spans="1:13" ht="12.75">
      <c r="A199" t="s">
        <v>46</v>
      </c>
      <c r="C199" s="31" t="s">
        <v>26</v>
      </c>
      <c r="E199" s="33" t="s">
        <v>757</v>
      </c>
      <c r="J199" s="32">
        <f>0</f>
      </c>
      <c s="32">
        <f>0</f>
      </c>
      <c s="32">
        <f>0+L200+L204+L208+L212+L216+L220+L224+L228+L232+L236+L240+L244+L248</f>
      </c>
      <c s="32">
        <f>0+M200+M204+M208+M212+M216+M220+M224+M228+M232+M236+M240+M244+M248</f>
      </c>
    </row>
    <row r="200" spans="1:16" ht="12.75">
      <c r="A200" t="s">
        <v>49</v>
      </c>
      <c s="34" t="s">
        <v>202</v>
      </c>
      <c s="34" t="s">
        <v>758</v>
      </c>
      <c s="35" t="s">
        <v>5</v>
      </c>
      <c s="6" t="s">
        <v>759</v>
      </c>
      <c s="36" t="s">
        <v>760</v>
      </c>
      <c s="37">
        <v>0.12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377</v>
      </c>
      <c>
        <f>(M200*21)/100</f>
      </c>
      <c t="s">
        <v>27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56</v>
      </c>
      <c r="E202" s="40" t="s">
        <v>57</v>
      </c>
    </row>
    <row r="203" spans="1:5" ht="12.75">
      <c r="A203" t="s">
        <v>58</v>
      </c>
      <c r="E203" s="39" t="s">
        <v>59</v>
      </c>
    </row>
    <row r="204" spans="1:16" ht="12.75">
      <c r="A204" t="s">
        <v>49</v>
      </c>
      <c s="34" t="s">
        <v>206</v>
      </c>
      <c s="34" t="s">
        <v>543</v>
      </c>
      <c s="35" t="s">
        <v>5</v>
      </c>
      <c s="6" t="s">
        <v>544</v>
      </c>
      <c s="36" t="s">
        <v>93</v>
      </c>
      <c s="37">
        <v>980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377</v>
      </c>
      <c>
        <f>(M204*21)/100</f>
      </c>
      <c t="s">
        <v>27</v>
      </c>
    </row>
    <row r="205" spans="1:5" ht="12.75">
      <c r="A205" s="35" t="s">
        <v>54</v>
      </c>
      <c r="E205" s="39" t="s">
        <v>5</v>
      </c>
    </row>
    <row r="206" spans="1:5" ht="12.75">
      <c r="A206" s="35" t="s">
        <v>56</v>
      </c>
      <c r="E206" s="40" t="s">
        <v>57</v>
      </c>
    </row>
    <row r="207" spans="1:5" ht="12.75">
      <c r="A207" t="s">
        <v>58</v>
      </c>
      <c r="E207" s="39" t="s">
        <v>59</v>
      </c>
    </row>
    <row r="208" spans="1:16" ht="12.75">
      <c r="A208" t="s">
        <v>49</v>
      </c>
      <c s="34" t="s">
        <v>209</v>
      </c>
      <c s="34" t="s">
        <v>761</v>
      </c>
      <c s="35" t="s">
        <v>5</v>
      </c>
      <c s="6" t="s">
        <v>534</v>
      </c>
      <c s="36" t="s">
        <v>100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373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56</v>
      </c>
      <c r="E210" s="40" t="s">
        <v>57</v>
      </c>
    </row>
    <row r="211" spans="1:5" ht="102">
      <c r="A211" t="s">
        <v>58</v>
      </c>
      <c r="E211" s="39" t="s">
        <v>535</v>
      </c>
    </row>
    <row r="212" spans="1:16" ht="12.75">
      <c r="A212" t="s">
        <v>49</v>
      </c>
      <c s="34" t="s">
        <v>212</v>
      </c>
      <c s="34" t="s">
        <v>762</v>
      </c>
      <c s="35" t="s">
        <v>5</v>
      </c>
      <c s="6" t="s">
        <v>537</v>
      </c>
      <c s="36" t="s">
        <v>100</v>
      </c>
      <c s="37">
        <v>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373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56</v>
      </c>
      <c r="E214" s="40" t="s">
        <v>57</v>
      </c>
    </row>
    <row r="215" spans="1:5" ht="102">
      <c r="A215" t="s">
        <v>58</v>
      </c>
      <c r="E215" s="39" t="s">
        <v>538</v>
      </c>
    </row>
    <row r="216" spans="1:16" ht="12.75">
      <c r="A216" t="s">
        <v>49</v>
      </c>
      <c s="34" t="s">
        <v>215</v>
      </c>
      <c s="34" t="s">
        <v>539</v>
      </c>
      <c s="35" t="s">
        <v>5</v>
      </c>
      <c s="6" t="s">
        <v>540</v>
      </c>
      <c s="36" t="s">
        <v>134</v>
      </c>
      <c s="37">
        <v>0.12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377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56</v>
      </c>
      <c r="E218" s="40" t="s">
        <v>57</v>
      </c>
    </row>
    <row r="219" spans="1:5" ht="12.75">
      <c r="A219" t="s">
        <v>58</v>
      </c>
      <c r="E219" s="39" t="s">
        <v>59</v>
      </c>
    </row>
    <row r="220" spans="1:16" ht="12.75">
      <c r="A220" t="s">
        <v>49</v>
      </c>
      <c s="34" t="s">
        <v>218</v>
      </c>
      <c s="34" t="s">
        <v>541</v>
      </c>
      <c s="35" t="s">
        <v>5</v>
      </c>
      <c s="6" t="s">
        <v>542</v>
      </c>
      <c s="36" t="s">
        <v>134</v>
      </c>
      <c s="37">
        <v>0.12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377</v>
      </c>
      <c>
        <f>(M220*21)/100</f>
      </c>
      <c t="s">
        <v>27</v>
      </c>
    </row>
    <row r="221" spans="1:5" ht="12.75">
      <c r="A221" s="35" t="s">
        <v>54</v>
      </c>
      <c r="E221" s="39" t="s">
        <v>5</v>
      </c>
    </row>
    <row r="222" spans="1:5" ht="12.75">
      <c r="A222" s="35" t="s">
        <v>56</v>
      </c>
      <c r="E222" s="40" t="s">
        <v>57</v>
      </c>
    </row>
    <row r="223" spans="1:5" ht="12.75">
      <c r="A223" t="s">
        <v>58</v>
      </c>
      <c r="E223" s="39" t="s">
        <v>59</v>
      </c>
    </row>
    <row r="224" spans="1:16" ht="12.75">
      <c r="A224" t="s">
        <v>49</v>
      </c>
      <c s="34" t="s">
        <v>221</v>
      </c>
      <c s="34" t="s">
        <v>429</v>
      </c>
      <c s="35" t="s">
        <v>5</v>
      </c>
      <c s="6" t="s">
        <v>430</v>
      </c>
      <c s="36" t="s">
        <v>134</v>
      </c>
      <c s="37">
        <v>0.075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377</v>
      </c>
      <c>
        <f>(M224*21)/100</f>
      </c>
      <c t="s">
        <v>27</v>
      </c>
    </row>
    <row r="225" spans="1:5" ht="12.75">
      <c r="A225" s="35" t="s">
        <v>54</v>
      </c>
      <c r="E225" s="39" t="s">
        <v>5</v>
      </c>
    </row>
    <row r="226" spans="1:5" ht="12.75">
      <c r="A226" s="35" t="s">
        <v>56</v>
      </c>
      <c r="E226" s="40" t="s">
        <v>57</v>
      </c>
    </row>
    <row r="227" spans="1:5" ht="12.75">
      <c r="A227" t="s">
        <v>58</v>
      </c>
      <c r="E227" s="39" t="s">
        <v>59</v>
      </c>
    </row>
    <row r="228" spans="1:16" ht="12.75">
      <c r="A228" t="s">
        <v>49</v>
      </c>
      <c s="34" t="s">
        <v>224</v>
      </c>
      <c s="34" t="s">
        <v>763</v>
      </c>
      <c s="35" t="s">
        <v>5</v>
      </c>
      <c s="6" t="s">
        <v>764</v>
      </c>
      <c s="36" t="s">
        <v>93</v>
      </c>
      <c s="37">
        <v>15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377</v>
      </c>
      <c>
        <f>(M228*21)/100</f>
      </c>
      <c t="s">
        <v>27</v>
      </c>
    </row>
    <row r="229" spans="1:5" ht="12.75">
      <c r="A229" s="35" t="s">
        <v>54</v>
      </c>
      <c r="E229" s="39" t="s">
        <v>5</v>
      </c>
    </row>
    <row r="230" spans="1:5" ht="12.75">
      <c r="A230" s="35" t="s">
        <v>56</v>
      </c>
      <c r="E230" s="40" t="s">
        <v>57</v>
      </c>
    </row>
    <row r="231" spans="1:5" ht="12.75">
      <c r="A231" t="s">
        <v>58</v>
      </c>
      <c r="E231" s="39" t="s">
        <v>59</v>
      </c>
    </row>
    <row r="232" spans="1:16" ht="25.5">
      <c r="A232" t="s">
        <v>49</v>
      </c>
      <c s="34" t="s">
        <v>227</v>
      </c>
      <c s="34" t="s">
        <v>765</v>
      </c>
      <c s="35" t="s">
        <v>5</v>
      </c>
      <c s="6" t="s">
        <v>766</v>
      </c>
      <c s="36" t="s">
        <v>93</v>
      </c>
      <c s="37">
        <v>420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377</v>
      </c>
      <c>
        <f>(M232*21)/100</f>
      </c>
      <c t="s">
        <v>27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56</v>
      </c>
      <c r="E234" s="40" t="s">
        <v>57</v>
      </c>
    </row>
    <row r="235" spans="1:5" ht="12.75">
      <c r="A235" t="s">
        <v>58</v>
      </c>
      <c r="E235" s="39" t="s">
        <v>59</v>
      </c>
    </row>
    <row r="236" spans="1:16" ht="25.5">
      <c r="A236" t="s">
        <v>49</v>
      </c>
      <c s="34" t="s">
        <v>230</v>
      </c>
      <c s="34" t="s">
        <v>767</v>
      </c>
      <c s="35" t="s">
        <v>5</v>
      </c>
      <c s="6" t="s">
        <v>768</v>
      </c>
      <c s="36" t="s">
        <v>93</v>
      </c>
      <c s="37">
        <v>420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377</v>
      </c>
      <c>
        <f>(M236*21)/100</f>
      </c>
      <c t="s">
        <v>27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56</v>
      </c>
      <c r="E238" s="40" t="s">
        <v>57</v>
      </c>
    </row>
    <row r="239" spans="1:5" ht="12.75">
      <c r="A239" t="s">
        <v>58</v>
      </c>
      <c r="E239" s="39" t="s">
        <v>59</v>
      </c>
    </row>
    <row r="240" spans="1:16" ht="25.5">
      <c r="A240" t="s">
        <v>49</v>
      </c>
      <c s="34" t="s">
        <v>233</v>
      </c>
      <c s="34" t="s">
        <v>769</v>
      </c>
      <c s="35" t="s">
        <v>5</v>
      </c>
      <c s="6" t="s">
        <v>770</v>
      </c>
      <c s="36" t="s">
        <v>93</v>
      </c>
      <c s="37">
        <v>420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377</v>
      </c>
      <c>
        <f>(M240*21)/100</f>
      </c>
      <c t="s">
        <v>27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56</v>
      </c>
      <c r="E242" s="40" t="s">
        <v>57</v>
      </c>
    </row>
    <row r="243" spans="1:5" ht="12.75">
      <c r="A243" t="s">
        <v>58</v>
      </c>
      <c r="E243" s="39" t="s">
        <v>59</v>
      </c>
    </row>
    <row r="244" spans="1:16" ht="12.75">
      <c r="A244" t="s">
        <v>49</v>
      </c>
      <c s="34" t="s">
        <v>236</v>
      </c>
      <c s="34" t="s">
        <v>494</v>
      </c>
      <c s="35" t="s">
        <v>5</v>
      </c>
      <c s="6" t="s">
        <v>495</v>
      </c>
      <c s="36" t="s">
        <v>93</v>
      </c>
      <c s="37">
        <v>80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377</v>
      </c>
      <c>
        <f>(M244*21)/100</f>
      </c>
      <c t="s">
        <v>27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56</v>
      </c>
      <c r="E246" s="40" t="s">
        <v>57</v>
      </c>
    </row>
    <row r="247" spans="1:5" ht="12.75">
      <c r="A247" t="s">
        <v>58</v>
      </c>
      <c r="E247" s="39" t="s">
        <v>59</v>
      </c>
    </row>
    <row r="248" spans="1:16" ht="12.75">
      <c r="A248" t="s">
        <v>49</v>
      </c>
      <c s="34" t="s">
        <v>239</v>
      </c>
      <c s="34" t="s">
        <v>496</v>
      </c>
      <c s="35" t="s">
        <v>5</v>
      </c>
      <c s="6" t="s">
        <v>497</v>
      </c>
      <c s="36" t="s">
        <v>93</v>
      </c>
      <c s="37">
        <v>80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377</v>
      </c>
      <c>
        <f>(M248*21)/100</f>
      </c>
      <c t="s">
        <v>27</v>
      </c>
    </row>
    <row r="249" spans="1:5" ht="12.75">
      <c r="A249" s="35" t="s">
        <v>54</v>
      </c>
      <c r="E249" s="39" t="s">
        <v>5</v>
      </c>
    </row>
    <row r="250" spans="1:5" ht="12.75">
      <c r="A250" s="35" t="s">
        <v>56</v>
      </c>
      <c r="E250" s="40" t="s">
        <v>57</v>
      </c>
    </row>
    <row r="251" spans="1:5" ht="12.75">
      <c r="A251" t="s">
        <v>58</v>
      </c>
      <c r="E251" s="39" t="s">
        <v>59</v>
      </c>
    </row>
    <row r="252" spans="1:13" ht="12.75">
      <c r="A252" t="s">
        <v>46</v>
      </c>
      <c r="C252" s="31" t="s">
        <v>64</v>
      </c>
      <c r="E252" s="33" t="s">
        <v>771</v>
      </c>
      <c r="J252" s="32">
        <f>0</f>
      </c>
      <c s="32">
        <f>0</f>
      </c>
      <c s="32">
        <f>0+L253+L257+L261+L265+L269+L273+L277+L281+L285+L289+L293+L297+L301+L305+L309</f>
      </c>
      <c s="32">
        <f>0+M253+M257+M261+M265+M269+M273+M277+M281+M285+M289+M293+M297+M301+M305+M309</f>
      </c>
    </row>
    <row r="253" spans="1:16" ht="12.75">
      <c r="A253" t="s">
        <v>49</v>
      </c>
      <c s="34" t="s">
        <v>242</v>
      </c>
      <c s="34" t="s">
        <v>557</v>
      </c>
      <c s="35" t="s">
        <v>5</v>
      </c>
      <c s="6" t="s">
        <v>558</v>
      </c>
      <c s="36" t="s">
        <v>100</v>
      </c>
      <c s="37">
        <v>3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377</v>
      </c>
      <c>
        <f>(M253*21)/100</f>
      </c>
      <c t="s">
        <v>27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56</v>
      </c>
      <c r="E255" s="40" t="s">
        <v>57</v>
      </c>
    </row>
    <row r="256" spans="1:5" ht="12.75">
      <c r="A256" t="s">
        <v>58</v>
      </c>
      <c r="E256" s="39" t="s">
        <v>59</v>
      </c>
    </row>
    <row r="257" spans="1:16" ht="12.75">
      <c r="A257" t="s">
        <v>49</v>
      </c>
      <c s="34" t="s">
        <v>245</v>
      </c>
      <c s="34" t="s">
        <v>772</v>
      </c>
      <c s="35" t="s">
        <v>5</v>
      </c>
      <c s="6" t="s">
        <v>773</v>
      </c>
      <c s="36" t="s">
        <v>751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377</v>
      </c>
      <c>
        <f>(M257*21)/100</f>
      </c>
      <c t="s">
        <v>27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56</v>
      </c>
      <c r="E259" s="40" t="s">
        <v>57</v>
      </c>
    </row>
    <row r="260" spans="1:5" ht="12.75">
      <c r="A260" t="s">
        <v>58</v>
      </c>
      <c r="E260" s="39" t="s">
        <v>59</v>
      </c>
    </row>
    <row r="261" spans="1:16" ht="12.75">
      <c r="A261" t="s">
        <v>49</v>
      </c>
      <c s="34" t="s">
        <v>248</v>
      </c>
      <c s="34" t="s">
        <v>774</v>
      </c>
      <c s="35" t="s">
        <v>5</v>
      </c>
      <c s="6" t="s">
        <v>775</v>
      </c>
      <c s="36" t="s">
        <v>751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377</v>
      </c>
      <c>
        <f>(M261*21)/100</f>
      </c>
      <c t="s">
        <v>27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56</v>
      </c>
      <c r="E263" s="40" t="s">
        <v>57</v>
      </c>
    </row>
    <row r="264" spans="1:5" ht="12.75">
      <c r="A264" t="s">
        <v>58</v>
      </c>
      <c r="E264" s="39" t="s">
        <v>59</v>
      </c>
    </row>
    <row r="265" spans="1:16" ht="12.75">
      <c r="A265" t="s">
        <v>49</v>
      </c>
      <c s="34" t="s">
        <v>251</v>
      </c>
      <c s="34" t="s">
        <v>776</v>
      </c>
      <c s="35" t="s">
        <v>5</v>
      </c>
      <c s="6" t="s">
        <v>777</v>
      </c>
      <c s="36" t="s">
        <v>751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377</v>
      </c>
      <c>
        <f>(M265*21)/100</f>
      </c>
      <c t="s">
        <v>27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56</v>
      </c>
      <c r="E267" s="40" t="s">
        <v>57</v>
      </c>
    </row>
    <row r="268" spans="1:5" ht="12.75">
      <c r="A268" t="s">
        <v>58</v>
      </c>
      <c r="E268" s="39" t="s">
        <v>59</v>
      </c>
    </row>
    <row r="269" spans="1:16" ht="25.5">
      <c r="A269" t="s">
        <v>49</v>
      </c>
      <c s="34" t="s">
        <v>254</v>
      </c>
      <c s="34" t="s">
        <v>778</v>
      </c>
      <c s="35" t="s">
        <v>5</v>
      </c>
      <c s="6" t="s">
        <v>779</v>
      </c>
      <c s="36" t="s">
        <v>100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377</v>
      </c>
      <c>
        <f>(M269*21)/100</f>
      </c>
      <c t="s">
        <v>27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56</v>
      </c>
      <c r="E271" s="40" t="s">
        <v>57</v>
      </c>
    </row>
    <row r="272" spans="1:5" ht="12.75">
      <c r="A272" t="s">
        <v>58</v>
      </c>
      <c r="E272" s="39" t="s">
        <v>59</v>
      </c>
    </row>
    <row r="273" spans="1:16" ht="12.75">
      <c r="A273" t="s">
        <v>49</v>
      </c>
      <c s="34" t="s">
        <v>257</v>
      </c>
      <c s="34" t="s">
        <v>780</v>
      </c>
      <c s="35" t="s">
        <v>5</v>
      </c>
      <c s="6" t="s">
        <v>781</v>
      </c>
      <c s="36" t="s">
        <v>100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377</v>
      </c>
      <c>
        <f>(M273*21)/100</f>
      </c>
      <c t="s">
        <v>27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56</v>
      </c>
      <c r="E275" s="40" t="s">
        <v>57</v>
      </c>
    </row>
    <row r="276" spans="1:5" ht="12.75">
      <c r="A276" t="s">
        <v>58</v>
      </c>
      <c r="E276" s="39" t="s">
        <v>59</v>
      </c>
    </row>
    <row r="277" spans="1:16" ht="12.75">
      <c r="A277" t="s">
        <v>49</v>
      </c>
      <c s="34" t="s">
        <v>260</v>
      </c>
      <c s="34" t="s">
        <v>782</v>
      </c>
      <c s="35" t="s">
        <v>5</v>
      </c>
      <c s="6" t="s">
        <v>783</v>
      </c>
      <c s="36" t="s">
        <v>100</v>
      </c>
      <c s="37">
        <v>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377</v>
      </c>
      <c>
        <f>(M277*21)/100</f>
      </c>
      <c t="s">
        <v>27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56</v>
      </c>
      <c r="E279" s="40" t="s">
        <v>57</v>
      </c>
    </row>
    <row r="280" spans="1:5" ht="12.75">
      <c r="A280" t="s">
        <v>58</v>
      </c>
      <c r="E280" s="39" t="s">
        <v>59</v>
      </c>
    </row>
    <row r="281" spans="1:16" ht="12.75">
      <c r="A281" t="s">
        <v>49</v>
      </c>
      <c s="34" t="s">
        <v>263</v>
      </c>
      <c s="34" t="s">
        <v>327</v>
      </c>
      <c s="35" t="s">
        <v>5</v>
      </c>
      <c s="6" t="s">
        <v>328</v>
      </c>
      <c s="36" t="s">
        <v>329</v>
      </c>
      <c s="37">
        <v>120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377</v>
      </c>
      <c>
        <f>(M281*21)/100</f>
      </c>
      <c t="s">
        <v>27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56</v>
      </c>
      <c r="E283" s="40" t="s">
        <v>57</v>
      </c>
    </row>
    <row r="284" spans="1:5" ht="12.75">
      <c r="A284" t="s">
        <v>58</v>
      </c>
      <c r="E284" s="39" t="s">
        <v>59</v>
      </c>
    </row>
    <row r="285" spans="1:16" ht="12.75">
      <c r="A285" t="s">
        <v>49</v>
      </c>
      <c s="34" t="s">
        <v>266</v>
      </c>
      <c s="34" t="s">
        <v>784</v>
      </c>
      <c s="35" t="s">
        <v>5</v>
      </c>
      <c s="6" t="s">
        <v>785</v>
      </c>
      <c s="36" t="s">
        <v>786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373</v>
      </c>
      <c>
        <f>(M285*21)/100</f>
      </c>
      <c t="s">
        <v>27</v>
      </c>
    </row>
    <row r="286" spans="1:5" ht="12.75">
      <c r="A286" s="35" t="s">
        <v>54</v>
      </c>
      <c r="E286" s="39" t="s">
        <v>5</v>
      </c>
    </row>
    <row r="287" spans="1:5" ht="12.75">
      <c r="A287" s="35" t="s">
        <v>56</v>
      </c>
      <c r="E287" s="40" t="s">
        <v>57</v>
      </c>
    </row>
    <row r="288" spans="1:5" ht="191.25">
      <c r="A288" t="s">
        <v>58</v>
      </c>
      <c r="E288" s="39" t="s">
        <v>787</v>
      </c>
    </row>
    <row r="289" spans="1:16" ht="25.5">
      <c r="A289" t="s">
        <v>49</v>
      </c>
      <c s="34" t="s">
        <v>269</v>
      </c>
      <c s="34" t="s">
        <v>788</v>
      </c>
      <c s="35" t="s">
        <v>5</v>
      </c>
      <c s="6" t="s">
        <v>789</v>
      </c>
      <c s="36" t="s">
        <v>100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377</v>
      </c>
      <c>
        <f>(M289*21)/100</f>
      </c>
      <c t="s">
        <v>27</v>
      </c>
    </row>
    <row r="290" spans="1:5" ht="12.75">
      <c r="A290" s="35" t="s">
        <v>54</v>
      </c>
      <c r="E290" s="39" t="s">
        <v>5</v>
      </c>
    </row>
    <row r="291" spans="1:5" ht="12.75">
      <c r="A291" s="35" t="s">
        <v>56</v>
      </c>
      <c r="E291" s="40" t="s">
        <v>57</v>
      </c>
    </row>
    <row r="292" spans="1:5" ht="12.75">
      <c r="A292" t="s">
        <v>58</v>
      </c>
      <c r="E292" s="39" t="s">
        <v>59</v>
      </c>
    </row>
    <row r="293" spans="1:16" ht="12.75">
      <c r="A293" t="s">
        <v>49</v>
      </c>
      <c s="34" t="s">
        <v>272</v>
      </c>
      <c s="34" t="s">
        <v>790</v>
      </c>
      <c s="35" t="s">
        <v>5</v>
      </c>
      <c s="6" t="s">
        <v>791</v>
      </c>
      <c s="36" t="s">
        <v>100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377</v>
      </c>
      <c>
        <f>(M293*21)/100</f>
      </c>
      <c t="s">
        <v>27</v>
      </c>
    </row>
    <row r="294" spans="1:5" ht="12.75">
      <c r="A294" s="35" t="s">
        <v>54</v>
      </c>
      <c r="E294" s="39" t="s">
        <v>5</v>
      </c>
    </row>
    <row r="295" spans="1:5" ht="12.75">
      <c r="A295" s="35" t="s">
        <v>56</v>
      </c>
      <c r="E295" s="40" t="s">
        <v>57</v>
      </c>
    </row>
    <row r="296" spans="1:5" ht="12.75">
      <c r="A296" t="s">
        <v>58</v>
      </c>
      <c r="E296" s="39" t="s">
        <v>59</v>
      </c>
    </row>
    <row r="297" spans="1:16" ht="12.75">
      <c r="A297" t="s">
        <v>49</v>
      </c>
      <c s="34" t="s">
        <v>275</v>
      </c>
      <c s="34" t="s">
        <v>792</v>
      </c>
      <c s="35" t="s">
        <v>5</v>
      </c>
      <c s="6" t="s">
        <v>793</v>
      </c>
      <c s="36" t="s">
        <v>100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377</v>
      </c>
      <c>
        <f>(M297*21)/100</f>
      </c>
      <c t="s">
        <v>27</v>
      </c>
    </row>
    <row r="298" spans="1:5" ht="12.75">
      <c r="A298" s="35" t="s">
        <v>54</v>
      </c>
      <c r="E298" s="39" t="s">
        <v>5</v>
      </c>
    </row>
    <row r="299" spans="1:5" ht="12.75">
      <c r="A299" s="35" t="s">
        <v>56</v>
      </c>
      <c r="E299" s="40" t="s">
        <v>57</v>
      </c>
    </row>
    <row r="300" spans="1:5" ht="12.75">
      <c r="A300" t="s">
        <v>58</v>
      </c>
      <c r="E300" s="39" t="s">
        <v>59</v>
      </c>
    </row>
    <row r="301" spans="1:16" ht="12.75">
      <c r="A301" t="s">
        <v>49</v>
      </c>
      <c s="34" t="s">
        <v>278</v>
      </c>
      <c s="34" t="s">
        <v>794</v>
      </c>
      <c s="35" t="s">
        <v>5</v>
      </c>
      <c s="6" t="s">
        <v>795</v>
      </c>
      <c s="36" t="s">
        <v>755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373</v>
      </c>
      <c>
        <f>(M301*21)/100</f>
      </c>
      <c t="s">
        <v>27</v>
      </c>
    </row>
    <row r="302" spans="1:5" ht="12.75">
      <c r="A302" s="35" t="s">
        <v>54</v>
      </c>
      <c r="E302" s="39" t="s">
        <v>5</v>
      </c>
    </row>
    <row r="303" spans="1:5" ht="12.75">
      <c r="A303" s="35" t="s">
        <v>56</v>
      </c>
      <c r="E303" s="40" t="s">
        <v>57</v>
      </c>
    </row>
    <row r="304" spans="1:5" ht="12.75">
      <c r="A304" t="s">
        <v>58</v>
      </c>
      <c r="E304" s="39" t="s">
        <v>756</v>
      </c>
    </row>
    <row r="305" spans="1:16" ht="25.5">
      <c r="A305" t="s">
        <v>49</v>
      </c>
      <c s="34" t="s">
        <v>281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377</v>
      </c>
      <c>
        <f>(M305*21)/100</f>
      </c>
      <c t="s">
        <v>27</v>
      </c>
    </row>
    <row r="306" spans="1:5" ht="12.75">
      <c r="A306" s="35" t="s">
        <v>54</v>
      </c>
      <c r="E306" s="39" t="s">
        <v>5</v>
      </c>
    </row>
    <row r="307" spans="1:5" ht="12.75">
      <c r="A307" s="35" t="s">
        <v>56</v>
      </c>
      <c r="E307" s="40" t="s">
        <v>57</v>
      </c>
    </row>
    <row r="308" spans="1:5" ht="12.75">
      <c r="A308" t="s">
        <v>58</v>
      </c>
      <c r="E308" s="39" t="s">
        <v>756</v>
      </c>
    </row>
    <row r="309" spans="1:16" ht="38.25">
      <c r="A309" t="s">
        <v>49</v>
      </c>
      <c s="34" t="s">
        <v>284</v>
      </c>
      <c s="34" t="s">
        <v>798</v>
      </c>
      <c s="35" t="s">
        <v>5</v>
      </c>
      <c s="6" t="s">
        <v>799</v>
      </c>
      <c s="36" t="s">
        <v>100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377</v>
      </c>
      <c>
        <f>(M309*21)/100</f>
      </c>
      <c t="s">
        <v>27</v>
      </c>
    </row>
    <row r="310" spans="1:5" ht="12.75">
      <c r="A310" s="35" t="s">
        <v>54</v>
      </c>
      <c r="E310" s="39" t="s">
        <v>5</v>
      </c>
    </row>
    <row r="311" spans="1:5" ht="12.75">
      <c r="A311" s="35" t="s">
        <v>56</v>
      </c>
      <c r="E311" s="40" t="s">
        <v>57</v>
      </c>
    </row>
    <row r="312" spans="1:5" ht="12.75">
      <c r="A312" t="s">
        <v>58</v>
      </c>
      <c r="E312" s="39" t="s">
        <v>756</v>
      </c>
    </row>
    <row r="313" spans="1:13" ht="12.75">
      <c r="A313" t="s">
        <v>46</v>
      </c>
      <c r="C313" s="31" t="s">
        <v>358</v>
      </c>
      <c r="E313" s="33" t="s">
        <v>564</v>
      </c>
      <c r="J313" s="32">
        <f>0</f>
      </c>
      <c s="32">
        <f>0</f>
      </c>
      <c s="32">
        <f>0+L314+L318+L322+L326+L330</f>
      </c>
      <c s="32">
        <f>0+M314+M318+M322+M326+M330</f>
      </c>
    </row>
    <row r="314" spans="1:16" ht="25.5">
      <c r="A314" t="s">
        <v>49</v>
      </c>
      <c s="34" t="s">
        <v>287</v>
      </c>
      <c s="34" t="s">
        <v>565</v>
      </c>
      <c s="35" t="s">
        <v>5</v>
      </c>
      <c s="6" t="s">
        <v>566</v>
      </c>
      <c s="36" t="s">
        <v>52</v>
      </c>
      <c s="37">
        <v>18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377</v>
      </c>
      <c>
        <f>(M314*21)/100</f>
      </c>
      <c t="s">
        <v>27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56</v>
      </c>
      <c r="E316" s="40" t="s">
        <v>57</v>
      </c>
    </row>
    <row r="317" spans="1:5" ht="12.75">
      <c r="A317" t="s">
        <v>58</v>
      </c>
      <c r="E317" s="39" t="s">
        <v>59</v>
      </c>
    </row>
    <row r="318" spans="1:16" ht="25.5">
      <c r="A318" t="s">
        <v>49</v>
      </c>
      <c s="34" t="s">
        <v>290</v>
      </c>
      <c s="34" t="s">
        <v>567</v>
      </c>
      <c s="35" t="s">
        <v>5</v>
      </c>
      <c s="6" t="s">
        <v>568</v>
      </c>
      <c s="36" t="s">
        <v>52</v>
      </c>
      <c s="37">
        <v>0.4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377</v>
      </c>
      <c>
        <f>(M318*21)/100</f>
      </c>
      <c t="s">
        <v>27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56</v>
      </c>
      <c r="E320" s="40" t="s">
        <v>57</v>
      </c>
    </row>
    <row r="321" spans="1:5" ht="12.75">
      <c r="A321" t="s">
        <v>58</v>
      </c>
      <c r="E321" s="39" t="s">
        <v>59</v>
      </c>
    </row>
    <row r="322" spans="1:16" ht="25.5">
      <c r="A322" t="s">
        <v>49</v>
      </c>
      <c s="34" t="s">
        <v>293</v>
      </c>
      <c s="34" t="s">
        <v>60</v>
      </c>
      <c s="35" t="s">
        <v>5</v>
      </c>
      <c s="6" t="s">
        <v>570</v>
      </c>
      <c s="36" t="s">
        <v>52</v>
      </c>
      <c s="37">
        <v>0.4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377</v>
      </c>
      <c>
        <f>(M322*21)/100</f>
      </c>
      <c t="s">
        <v>27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56</v>
      </c>
      <c r="E324" s="40" t="s">
        <v>57</v>
      </c>
    </row>
    <row r="325" spans="1:5" ht="12.75">
      <c r="A325" t="s">
        <v>58</v>
      </c>
      <c r="E325" s="39" t="s">
        <v>59</v>
      </c>
    </row>
    <row r="326" spans="1:16" ht="25.5">
      <c r="A326" t="s">
        <v>49</v>
      </c>
      <c s="34" t="s">
        <v>296</v>
      </c>
      <c s="34" t="s">
        <v>572</v>
      </c>
      <c s="35" t="s">
        <v>5</v>
      </c>
      <c s="6" t="s">
        <v>573</v>
      </c>
      <c s="36" t="s">
        <v>52</v>
      </c>
      <c s="37">
        <v>0.4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377</v>
      </c>
      <c>
        <f>(M326*21)/100</f>
      </c>
      <c t="s">
        <v>27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56</v>
      </c>
      <c r="E328" s="40" t="s">
        <v>57</v>
      </c>
    </row>
    <row r="329" spans="1:5" ht="12.75">
      <c r="A329" t="s">
        <v>58</v>
      </c>
      <c r="E329" s="39" t="s">
        <v>59</v>
      </c>
    </row>
    <row r="330" spans="1:16" ht="25.5">
      <c r="A330" t="s">
        <v>49</v>
      </c>
      <c s="34" t="s">
        <v>299</v>
      </c>
      <c s="34" t="s">
        <v>575</v>
      </c>
      <c s="35" t="s">
        <v>5</v>
      </c>
      <c s="6" t="s">
        <v>576</v>
      </c>
      <c s="36" t="s">
        <v>52</v>
      </c>
      <c s="37">
        <v>0.4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377</v>
      </c>
      <c>
        <f>(M330*21)/100</f>
      </c>
      <c t="s">
        <v>27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56</v>
      </c>
      <c r="E332" s="40" t="s">
        <v>57</v>
      </c>
    </row>
    <row r="333" spans="1:5" ht="12.75">
      <c r="A333" t="s">
        <v>58</v>
      </c>
      <c r="E33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COUNTIFS(L8:L408,"=0",A8:A408,"P")+COUNTIFS(L8:L408,"",A8:A408,"P")+SUM(Q8:Q408)</f>
      </c>
    </row>
    <row r="8" spans="1:13" ht="12.75">
      <c r="A8" t="s">
        <v>44</v>
      </c>
      <c r="C8" s="28" t="s">
        <v>802</v>
      </c>
      <c r="E8" s="30" t="s">
        <v>801</v>
      </c>
      <c r="J8" s="29">
        <f>0+J9+J90+J391</f>
      </c>
      <c s="29">
        <f>0+K9+K90+K391</f>
      </c>
      <c s="29">
        <f>0+L9+L90+L391</f>
      </c>
      <c s="29">
        <f>0+M9+M90+M391</f>
      </c>
    </row>
    <row r="9" spans="1:13" ht="12.75">
      <c r="A9" t="s">
        <v>46</v>
      </c>
      <c r="C9" s="31" t="s">
        <v>47</v>
      </c>
      <c r="E9" s="33" t="s">
        <v>803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804</v>
      </c>
      <c s="35" t="s">
        <v>5</v>
      </c>
      <c s="6" t="s">
        <v>372</v>
      </c>
      <c s="36" t="s">
        <v>205</v>
      </c>
      <c s="37">
        <v>0.025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374</v>
      </c>
    </row>
    <row r="14" spans="1:16" ht="12.75">
      <c r="A14" t="s">
        <v>49</v>
      </c>
      <c s="34" t="s">
        <v>27</v>
      </c>
      <c s="34" t="s">
        <v>380</v>
      </c>
      <c s="35" t="s">
        <v>5</v>
      </c>
      <c s="6" t="s">
        <v>381</v>
      </c>
      <c s="36" t="s">
        <v>83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382</v>
      </c>
      <c s="35" t="s">
        <v>5</v>
      </c>
      <c s="6" t="s">
        <v>383</v>
      </c>
      <c s="36" t="s">
        <v>83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0.15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378</v>
      </c>
      <c s="35" t="s">
        <v>5</v>
      </c>
      <c s="6" t="s">
        <v>379</v>
      </c>
      <c s="36" t="s">
        <v>83</v>
      </c>
      <c s="37">
        <v>0.15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0.9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805</v>
      </c>
      <c s="35" t="s">
        <v>5</v>
      </c>
      <c s="6" t="s">
        <v>806</v>
      </c>
      <c s="36" t="s">
        <v>83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699</v>
      </c>
      <c s="35" t="s">
        <v>5</v>
      </c>
      <c s="6" t="s">
        <v>700</v>
      </c>
      <c s="36" t="s">
        <v>93</v>
      </c>
      <c s="37">
        <v>25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25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389</v>
      </c>
      <c s="35" t="s">
        <v>5</v>
      </c>
      <c s="6" t="s">
        <v>390</v>
      </c>
      <c s="36" t="s">
        <v>93</v>
      </c>
      <c s="37">
        <v>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701</v>
      </c>
      <c s="35" t="s">
        <v>5</v>
      </c>
      <c s="6" t="s">
        <v>702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703</v>
      </c>
      <c s="35" t="s">
        <v>5</v>
      </c>
      <c s="6" t="s">
        <v>704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705</v>
      </c>
      <c s="35" t="s">
        <v>5</v>
      </c>
      <c s="6" t="s">
        <v>706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411</v>
      </c>
      <c s="35" t="s">
        <v>5</v>
      </c>
      <c s="6" t="s">
        <v>412</v>
      </c>
      <c s="36" t="s">
        <v>100</v>
      </c>
      <c s="37">
        <v>40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397</v>
      </c>
      <c s="35" t="s">
        <v>5</v>
      </c>
      <c s="6" t="s">
        <v>398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707</v>
      </c>
      <c s="35" t="s">
        <v>5</v>
      </c>
      <c s="6" t="s">
        <v>708</v>
      </c>
      <c s="36" t="s">
        <v>709</v>
      </c>
      <c s="37">
        <v>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807</v>
      </c>
      <c s="35" t="s">
        <v>5</v>
      </c>
      <c s="6" t="s">
        <v>419</v>
      </c>
      <c s="36" t="s">
        <v>205</v>
      </c>
      <c s="37">
        <v>0.025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711</v>
      </c>
    </row>
    <row r="90" spans="1:13" ht="12.75">
      <c r="A90" t="s">
        <v>46</v>
      </c>
      <c r="C90" s="31" t="s">
        <v>27</v>
      </c>
      <c r="E90" s="33" t="s">
        <v>808</v>
      </c>
      <c r="J90" s="32">
        <f>0</f>
      </c>
      <c s="32">
        <f>0</f>
      </c>
      <c s="32">
        <f>0+L91+L95+L99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</f>
      </c>
      <c s="32">
        <f>0+M91+M95+M99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</f>
      </c>
    </row>
    <row r="91" spans="1:16" ht="12.75">
      <c r="A91" t="s">
        <v>49</v>
      </c>
      <c s="34" t="s">
        <v>119</v>
      </c>
      <c s="34" t="s">
        <v>809</v>
      </c>
      <c s="35" t="s">
        <v>5</v>
      </c>
      <c s="6" t="s">
        <v>810</v>
      </c>
      <c s="36" t="s">
        <v>100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25.5">
      <c r="A95" t="s">
        <v>49</v>
      </c>
      <c s="34" t="s">
        <v>122</v>
      </c>
      <c s="34" t="s">
        <v>811</v>
      </c>
      <c s="35" t="s">
        <v>5</v>
      </c>
      <c s="6" t="s">
        <v>812</v>
      </c>
      <c s="36" t="s">
        <v>100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813</v>
      </c>
      <c s="35" t="s">
        <v>5</v>
      </c>
      <c s="6" t="s">
        <v>814</v>
      </c>
      <c s="36" t="s">
        <v>100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815</v>
      </c>
      <c s="35" t="s">
        <v>5</v>
      </c>
      <c s="6" t="s">
        <v>816</v>
      </c>
      <c s="36" t="s">
        <v>100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817</v>
      </c>
      <c s="35" t="s">
        <v>5</v>
      </c>
      <c s="6" t="s">
        <v>818</v>
      </c>
      <c s="36" t="s">
        <v>100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377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12.75">
      <c r="A111" t="s">
        <v>49</v>
      </c>
      <c s="34" t="s">
        <v>135</v>
      </c>
      <c s="34" t="s">
        <v>819</v>
      </c>
      <c s="35" t="s">
        <v>5</v>
      </c>
      <c s="6" t="s">
        <v>820</v>
      </c>
      <c s="36" t="s">
        <v>100</v>
      </c>
      <c s="37">
        <v>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377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821</v>
      </c>
      <c s="35" t="s">
        <v>5</v>
      </c>
      <c s="6" t="s">
        <v>822</v>
      </c>
      <c s="36" t="s">
        <v>100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377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12.75">
      <c r="A119" t="s">
        <v>49</v>
      </c>
      <c s="34" t="s">
        <v>141</v>
      </c>
      <c s="34" t="s">
        <v>823</v>
      </c>
      <c s="35" t="s">
        <v>5</v>
      </c>
      <c s="6" t="s">
        <v>824</v>
      </c>
      <c s="36" t="s">
        <v>100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377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825</v>
      </c>
      <c s="35" t="s">
        <v>5</v>
      </c>
      <c s="6" t="s">
        <v>826</v>
      </c>
      <c s="36" t="s">
        <v>100</v>
      </c>
      <c s="37">
        <v>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377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49</v>
      </c>
      <c s="34" t="s">
        <v>147</v>
      </c>
      <c s="34" t="s">
        <v>827</v>
      </c>
      <c s="35" t="s">
        <v>5</v>
      </c>
      <c s="6" t="s">
        <v>828</v>
      </c>
      <c s="36" t="s">
        <v>100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829</v>
      </c>
      <c s="35" t="s">
        <v>5</v>
      </c>
      <c s="6" t="s">
        <v>830</v>
      </c>
      <c s="36" t="s">
        <v>100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59</v>
      </c>
    </row>
    <row r="135" spans="1:16" ht="12.75">
      <c r="A135" t="s">
        <v>49</v>
      </c>
      <c s="34" t="s">
        <v>153</v>
      </c>
      <c s="34" t="s">
        <v>831</v>
      </c>
      <c s="35" t="s">
        <v>5</v>
      </c>
      <c s="6" t="s">
        <v>832</v>
      </c>
      <c s="36" t="s">
        <v>100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25.5">
      <c r="A139" t="s">
        <v>49</v>
      </c>
      <c s="34" t="s">
        <v>156</v>
      </c>
      <c s="34" t="s">
        <v>833</v>
      </c>
      <c s="35" t="s">
        <v>5</v>
      </c>
      <c s="6" t="s">
        <v>834</v>
      </c>
      <c s="36" t="s">
        <v>100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25.5">
      <c r="A143" t="s">
        <v>49</v>
      </c>
      <c s="34" t="s">
        <v>159</v>
      </c>
      <c s="34" t="s">
        <v>835</v>
      </c>
      <c s="35" t="s">
        <v>5</v>
      </c>
      <c s="6" t="s">
        <v>836</v>
      </c>
      <c s="36" t="s">
        <v>100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25.5">
      <c r="A147" t="s">
        <v>49</v>
      </c>
      <c s="34" t="s">
        <v>162</v>
      </c>
      <c s="34" t="s">
        <v>837</v>
      </c>
      <c s="35" t="s">
        <v>5</v>
      </c>
      <c s="6" t="s">
        <v>838</v>
      </c>
      <c s="36" t="s">
        <v>100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839</v>
      </c>
      <c s="35" t="s">
        <v>5</v>
      </c>
      <c s="6" t="s">
        <v>840</v>
      </c>
      <c s="36" t="s">
        <v>100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25.5">
      <c r="A155" t="s">
        <v>49</v>
      </c>
      <c s="34" t="s">
        <v>168</v>
      </c>
      <c s="34" t="s">
        <v>841</v>
      </c>
      <c s="35" t="s">
        <v>5</v>
      </c>
      <c s="6" t="s">
        <v>842</v>
      </c>
      <c s="36" t="s">
        <v>100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25.5">
      <c r="A159" t="s">
        <v>49</v>
      </c>
      <c s="34" t="s">
        <v>171</v>
      </c>
      <c s="34" t="s">
        <v>843</v>
      </c>
      <c s="35" t="s">
        <v>5</v>
      </c>
      <c s="6" t="s">
        <v>844</v>
      </c>
      <c s="36" t="s">
        <v>100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845</v>
      </c>
      <c s="35" t="s">
        <v>5</v>
      </c>
      <c s="6" t="s">
        <v>846</v>
      </c>
      <c s="36" t="s">
        <v>100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174</v>
      </c>
      <c s="34" t="s">
        <v>847</v>
      </c>
      <c s="35" t="s">
        <v>5</v>
      </c>
      <c s="6" t="s">
        <v>848</v>
      </c>
      <c s="36" t="s">
        <v>100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177</v>
      </c>
      <c s="34" t="s">
        <v>849</v>
      </c>
      <c s="35" t="s">
        <v>5</v>
      </c>
      <c s="6" t="s">
        <v>850</v>
      </c>
      <c s="36" t="s">
        <v>100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180</v>
      </c>
      <c s="34" t="s">
        <v>790</v>
      </c>
      <c s="35" t="s">
        <v>5</v>
      </c>
      <c s="6" t="s">
        <v>791</v>
      </c>
      <c s="36" t="s">
        <v>100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59</v>
      </c>
    </row>
    <row r="179" spans="1:16" ht="25.5">
      <c r="A179" t="s">
        <v>49</v>
      </c>
      <c s="34" t="s">
        <v>183</v>
      </c>
      <c s="34" t="s">
        <v>851</v>
      </c>
      <c s="35" t="s">
        <v>5</v>
      </c>
      <c s="6" t="s">
        <v>852</v>
      </c>
      <c s="36" t="s">
        <v>100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186</v>
      </c>
      <c s="34" t="s">
        <v>792</v>
      </c>
      <c s="35" t="s">
        <v>5</v>
      </c>
      <c s="6" t="s">
        <v>793</v>
      </c>
      <c s="36" t="s">
        <v>100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59</v>
      </c>
    </row>
    <row r="187" spans="1:16" ht="25.5">
      <c r="A187" t="s">
        <v>49</v>
      </c>
      <c s="34" t="s">
        <v>190</v>
      </c>
      <c s="34" t="s">
        <v>853</v>
      </c>
      <c s="35" t="s">
        <v>5</v>
      </c>
      <c s="6" t="s">
        <v>854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59</v>
      </c>
    </row>
    <row r="191" spans="1:16" ht="25.5">
      <c r="A191" t="s">
        <v>49</v>
      </c>
      <c s="34" t="s">
        <v>193</v>
      </c>
      <c s="34" t="s">
        <v>855</v>
      </c>
      <c s="35" t="s">
        <v>5</v>
      </c>
      <c s="6" t="s">
        <v>856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25.5">
      <c r="A195" t="s">
        <v>49</v>
      </c>
      <c s="34" t="s">
        <v>196</v>
      </c>
      <c s="34" t="s">
        <v>857</v>
      </c>
      <c s="35" t="s">
        <v>5</v>
      </c>
      <c s="6" t="s">
        <v>858</v>
      </c>
      <c s="36" t="s">
        <v>100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25.5">
      <c r="A199" t="s">
        <v>49</v>
      </c>
      <c s="34" t="s">
        <v>199</v>
      </c>
      <c s="34" t="s">
        <v>859</v>
      </c>
      <c s="35" t="s">
        <v>5</v>
      </c>
      <c s="6" t="s">
        <v>860</v>
      </c>
      <c s="36" t="s">
        <v>100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25.5">
      <c r="A203" t="s">
        <v>49</v>
      </c>
      <c s="34" t="s">
        <v>202</v>
      </c>
      <c s="34" t="s">
        <v>861</v>
      </c>
      <c s="35" t="s">
        <v>5</v>
      </c>
      <c s="6" t="s">
        <v>862</v>
      </c>
      <c s="36" t="s">
        <v>100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206</v>
      </c>
      <c s="34" t="s">
        <v>863</v>
      </c>
      <c s="35" t="s">
        <v>5</v>
      </c>
      <c s="6" t="s">
        <v>864</v>
      </c>
      <c s="36" t="s">
        <v>100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209</v>
      </c>
      <c s="34" t="s">
        <v>865</v>
      </c>
      <c s="35" t="s">
        <v>5</v>
      </c>
      <c s="6" t="s">
        <v>866</v>
      </c>
      <c s="36" t="s">
        <v>100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25.5">
      <c r="A215" t="s">
        <v>49</v>
      </c>
      <c s="34" t="s">
        <v>212</v>
      </c>
      <c s="34" t="s">
        <v>867</v>
      </c>
      <c s="35" t="s">
        <v>5</v>
      </c>
      <c s="6" t="s">
        <v>868</v>
      </c>
      <c s="36" t="s">
        <v>100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25.5">
      <c r="A219" t="s">
        <v>49</v>
      </c>
      <c s="34" t="s">
        <v>215</v>
      </c>
      <c s="34" t="s">
        <v>869</v>
      </c>
      <c s="35" t="s">
        <v>5</v>
      </c>
      <c s="6" t="s">
        <v>870</v>
      </c>
      <c s="36" t="s">
        <v>755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871</v>
      </c>
    </row>
    <row r="223" spans="1:16" ht="25.5">
      <c r="A223" t="s">
        <v>49</v>
      </c>
      <c s="34" t="s">
        <v>218</v>
      </c>
      <c s="34" t="s">
        <v>872</v>
      </c>
      <c s="35" t="s">
        <v>5</v>
      </c>
      <c s="6" t="s">
        <v>873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221</v>
      </c>
      <c s="34" t="s">
        <v>488</v>
      </c>
      <c s="35" t="s">
        <v>5</v>
      </c>
      <c s="6" t="s">
        <v>489</v>
      </c>
      <c s="36" t="s">
        <v>100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224</v>
      </c>
      <c s="34" t="s">
        <v>874</v>
      </c>
      <c s="35" t="s">
        <v>5</v>
      </c>
      <c s="6" t="s">
        <v>875</v>
      </c>
      <c s="36" t="s">
        <v>100</v>
      </c>
      <c s="37">
        <v>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876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25.5">
      <c r="A235" t="s">
        <v>49</v>
      </c>
      <c s="34" t="s">
        <v>227</v>
      </c>
      <c s="34" t="s">
        <v>877</v>
      </c>
      <c s="35" t="s">
        <v>5</v>
      </c>
      <c s="6" t="s">
        <v>878</v>
      </c>
      <c s="36" t="s">
        <v>100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227</v>
      </c>
      <c s="34" t="s">
        <v>879</v>
      </c>
      <c s="35" t="s">
        <v>5</v>
      </c>
      <c s="6" t="s">
        <v>880</v>
      </c>
      <c s="36" t="s">
        <v>329</v>
      </c>
      <c s="37">
        <v>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373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230</v>
      </c>
      <c s="34" t="s">
        <v>881</v>
      </c>
      <c s="35" t="s">
        <v>5</v>
      </c>
      <c s="6" t="s">
        <v>882</v>
      </c>
      <c s="36" t="s">
        <v>100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25.5">
      <c r="A247" t="s">
        <v>49</v>
      </c>
      <c s="34" t="s">
        <v>233</v>
      </c>
      <c s="34" t="s">
        <v>778</v>
      </c>
      <c s="35" t="s">
        <v>5</v>
      </c>
      <c s="6" t="s">
        <v>779</v>
      </c>
      <c s="36" t="s">
        <v>100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236</v>
      </c>
      <c s="34" t="s">
        <v>483</v>
      </c>
      <c s="35" t="s">
        <v>5</v>
      </c>
      <c s="6" t="s">
        <v>484</v>
      </c>
      <c s="36" t="s">
        <v>100</v>
      </c>
      <c s="37">
        <v>8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25.5">
      <c r="A255" t="s">
        <v>49</v>
      </c>
      <c s="34" t="s">
        <v>239</v>
      </c>
      <c s="34" t="s">
        <v>640</v>
      </c>
      <c s="35" t="s">
        <v>5</v>
      </c>
      <c s="6" t="s">
        <v>641</v>
      </c>
      <c s="36" t="s">
        <v>93</v>
      </c>
      <c s="37">
        <v>60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242</v>
      </c>
      <c s="34" t="s">
        <v>508</v>
      </c>
      <c s="35" t="s">
        <v>47</v>
      </c>
      <c s="6" t="s">
        <v>509</v>
      </c>
      <c s="36" t="s">
        <v>100</v>
      </c>
      <c s="37">
        <v>20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12.75">
      <c r="A263" t="s">
        <v>49</v>
      </c>
      <c s="34" t="s">
        <v>245</v>
      </c>
      <c s="34" t="s">
        <v>539</v>
      </c>
      <c s="35" t="s">
        <v>5</v>
      </c>
      <c s="6" t="s">
        <v>540</v>
      </c>
      <c s="36" t="s">
        <v>134</v>
      </c>
      <c s="37">
        <v>0.8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12.75">
      <c r="A267" t="s">
        <v>49</v>
      </c>
      <c s="34" t="s">
        <v>248</v>
      </c>
      <c s="34" t="s">
        <v>541</v>
      </c>
      <c s="35" t="s">
        <v>5</v>
      </c>
      <c s="6" t="s">
        <v>542</v>
      </c>
      <c s="36" t="s">
        <v>134</v>
      </c>
      <c s="37">
        <v>0.8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251</v>
      </c>
      <c s="34" t="s">
        <v>543</v>
      </c>
      <c s="35" t="s">
        <v>5</v>
      </c>
      <c s="6" t="s">
        <v>544</v>
      </c>
      <c s="36" t="s">
        <v>93</v>
      </c>
      <c s="37">
        <v>640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25.5">
      <c r="A275" t="s">
        <v>49</v>
      </c>
      <c s="34" t="s">
        <v>254</v>
      </c>
      <c s="34" t="s">
        <v>883</v>
      </c>
      <c s="35" t="s">
        <v>5</v>
      </c>
      <c s="6" t="s">
        <v>884</v>
      </c>
      <c s="36" t="s">
        <v>100</v>
      </c>
      <c s="37">
        <v>24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257</v>
      </c>
      <c s="34" t="s">
        <v>885</v>
      </c>
      <c s="35" t="s">
        <v>5</v>
      </c>
      <c s="6" t="s">
        <v>886</v>
      </c>
      <c s="36" t="s">
        <v>93</v>
      </c>
      <c s="37">
        <v>300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6" ht="25.5">
      <c r="A283" t="s">
        <v>49</v>
      </c>
      <c s="34" t="s">
        <v>260</v>
      </c>
      <c s="34" t="s">
        <v>129</v>
      </c>
      <c s="35" t="s">
        <v>5</v>
      </c>
      <c s="6" t="s">
        <v>130</v>
      </c>
      <c s="36" t="s">
        <v>100</v>
      </c>
      <c s="37">
        <v>12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377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59</v>
      </c>
    </row>
    <row r="287" spans="1:16" ht="12.75">
      <c r="A287" t="s">
        <v>49</v>
      </c>
      <c s="34" t="s">
        <v>263</v>
      </c>
      <c s="34" t="s">
        <v>429</v>
      </c>
      <c s="35" t="s">
        <v>5</v>
      </c>
      <c s="6" t="s">
        <v>430</v>
      </c>
      <c s="36" t="s">
        <v>134</v>
      </c>
      <c s="37">
        <v>0.16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377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59</v>
      </c>
    </row>
    <row r="291" spans="1:16" ht="12.75">
      <c r="A291" t="s">
        <v>49</v>
      </c>
      <c s="34" t="s">
        <v>266</v>
      </c>
      <c s="34" t="s">
        <v>887</v>
      </c>
      <c s="35" t="s">
        <v>5</v>
      </c>
      <c s="6" t="s">
        <v>888</v>
      </c>
      <c s="36" t="s">
        <v>134</v>
      </c>
      <c s="37">
        <v>1.6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59</v>
      </c>
    </row>
    <row r="295" spans="1:16" ht="25.5">
      <c r="A295" t="s">
        <v>49</v>
      </c>
      <c s="34" t="s">
        <v>269</v>
      </c>
      <c s="34" t="s">
        <v>889</v>
      </c>
      <c s="35" t="s">
        <v>5</v>
      </c>
      <c s="6" t="s">
        <v>890</v>
      </c>
      <c s="36" t="s">
        <v>93</v>
      </c>
      <c s="37">
        <v>680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59</v>
      </c>
    </row>
    <row r="299" spans="1:16" ht="12.75">
      <c r="A299" t="s">
        <v>49</v>
      </c>
      <c s="34" t="s">
        <v>272</v>
      </c>
      <c s="34" t="s">
        <v>120</v>
      </c>
      <c s="35" t="s">
        <v>5</v>
      </c>
      <c s="6" t="s">
        <v>121</v>
      </c>
      <c s="36" t="s">
        <v>93</v>
      </c>
      <c s="37">
        <v>680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59</v>
      </c>
    </row>
    <row r="303" spans="1:16" ht="12.75">
      <c r="A303" t="s">
        <v>49</v>
      </c>
      <c s="34" t="s">
        <v>275</v>
      </c>
      <c s="34" t="s">
        <v>891</v>
      </c>
      <c s="35" t="s">
        <v>5</v>
      </c>
      <c s="6" t="s">
        <v>892</v>
      </c>
      <c s="36" t="s">
        <v>93</v>
      </c>
      <c s="37">
        <v>600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59</v>
      </c>
    </row>
    <row r="307" spans="1:16" ht="12.75">
      <c r="A307" t="s">
        <v>49</v>
      </c>
      <c s="34" t="s">
        <v>278</v>
      </c>
      <c s="34" t="s">
        <v>893</v>
      </c>
      <c s="35" t="s">
        <v>5</v>
      </c>
      <c s="6" t="s">
        <v>894</v>
      </c>
      <c s="36" t="s">
        <v>93</v>
      </c>
      <c s="37">
        <v>240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871</v>
      </c>
    </row>
    <row r="311" spans="1:16" ht="12.75">
      <c r="A311" t="s">
        <v>49</v>
      </c>
      <c s="34" t="s">
        <v>281</v>
      </c>
      <c s="34" t="s">
        <v>494</v>
      </c>
      <c s="35" t="s">
        <v>5</v>
      </c>
      <c s="6" t="s">
        <v>495</v>
      </c>
      <c s="36" t="s">
        <v>93</v>
      </c>
      <c s="37">
        <v>160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59</v>
      </c>
    </row>
    <row r="315" spans="1:16" ht="12.75">
      <c r="A315" t="s">
        <v>49</v>
      </c>
      <c s="34" t="s">
        <v>284</v>
      </c>
      <c s="34" t="s">
        <v>496</v>
      </c>
      <c s="35" t="s">
        <v>5</v>
      </c>
      <c s="6" t="s">
        <v>497</v>
      </c>
      <c s="36" t="s">
        <v>93</v>
      </c>
      <c s="37">
        <v>160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377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59</v>
      </c>
    </row>
    <row r="319" spans="1:16" ht="12.75">
      <c r="A319" t="s">
        <v>49</v>
      </c>
      <c s="34" t="s">
        <v>287</v>
      </c>
      <c s="34" t="s">
        <v>895</v>
      </c>
      <c s="35" t="s">
        <v>5</v>
      </c>
      <c s="6" t="s">
        <v>534</v>
      </c>
      <c s="36" t="s">
        <v>100</v>
      </c>
      <c s="37">
        <v>10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373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02">
      <c r="A322" t="s">
        <v>58</v>
      </c>
      <c r="E322" s="39" t="s">
        <v>535</v>
      </c>
    </row>
    <row r="323" spans="1:16" ht="12.75">
      <c r="A323" t="s">
        <v>49</v>
      </c>
      <c s="34" t="s">
        <v>290</v>
      </c>
      <c s="34" t="s">
        <v>896</v>
      </c>
      <c s="35" t="s">
        <v>5</v>
      </c>
      <c s="6" t="s">
        <v>537</v>
      </c>
      <c s="36" t="s">
        <v>100</v>
      </c>
      <c s="37">
        <v>10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373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102">
      <c r="A326" t="s">
        <v>58</v>
      </c>
      <c r="E326" s="39" t="s">
        <v>538</v>
      </c>
    </row>
    <row r="327" spans="1:16" ht="12.75">
      <c r="A327" t="s">
        <v>49</v>
      </c>
      <c s="34" t="s">
        <v>293</v>
      </c>
      <c s="34" t="s">
        <v>628</v>
      </c>
      <c s="35" t="s">
        <v>5</v>
      </c>
      <c s="6" t="s">
        <v>629</v>
      </c>
      <c s="36" t="s">
        <v>100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377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56</v>
      </c>
      <c r="E329" s="40" t="s">
        <v>57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296</v>
      </c>
      <c s="34" t="s">
        <v>897</v>
      </c>
      <c s="35" t="s">
        <v>5</v>
      </c>
      <c s="6" t="s">
        <v>898</v>
      </c>
      <c s="36" t="s">
        <v>100</v>
      </c>
      <c s="37">
        <v>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377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57</v>
      </c>
    </row>
    <row r="334" spans="1:5" ht="12.75">
      <c r="A334" t="s">
        <v>58</v>
      </c>
      <c r="E334" s="39" t="s">
        <v>59</v>
      </c>
    </row>
    <row r="335" spans="1:16" ht="12.75">
      <c r="A335" t="s">
        <v>49</v>
      </c>
      <c s="34" t="s">
        <v>299</v>
      </c>
      <c s="34" t="s">
        <v>504</v>
      </c>
      <c s="35" t="s">
        <v>5</v>
      </c>
      <c s="6" t="s">
        <v>505</v>
      </c>
      <c s="36" t="s">
        <v>100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377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56</v>
      </c>
      <c r="E337" s="40" t="s">
        <v>57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302</v>
      </c>
      <c s="34" t="s">
        <v>636</v>
      </c>
      <c s="35" t="s">
        <v>5</v>
      </c>
      <c s="6" t="s">
        <v>637</v>
      </c>
      <c s="36" t="s">
        <v>100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377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56</v>
      </c>
      <c r="E341" s="40" t="s">
        <v>57</v>
      </c>
    </row>
    <row r="342" spans="1:5" ht="12.75">
      <c r="A342" t="s">
        <v>58</v>
      </c>
      <c r="E342" s="39" t="s">
        <v>59</v>
      </c>
    </row>
    <row r="343" spans="1:16" ht="12.75">
      <c r="A343" t="s">
        <v>49</v>
      </c>
      <c s="34" t="s">
        <v>305</v>
      </c>
      <c s="34" t="s">
        <v>899</v>
      </c>
      <c s="35" t="s">
        <v>5</v>
      </c>
      <c s="6" t="s">
        <v>900</v>
      </c>
      <c s="36" t="s">
        <v>93</v>
      </c>
      <c s="37">
        <v>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377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56</v>
      </c>
      <c r="E345" s="40" t="s">
        <v>57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308</v>
      </c>
      <c s="34" t="s">
        <v>516</v>
      </c>
      <c s="35" t="s">
        <v>5</v>
      </c>
      <c s="6" t="s">
        <v>517</v>
      </c>
      <c s="36" t="s">
        <v>93</v>
      </c>
      <c s="37">
        <v>10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377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56</v>
      </c>
      <c r="E349" s="40" t="s">
        <v>57</v>
      </c>
    </row>
    <row r="350" spans="1:5" ht="12.75">
      <c r="A350" t="s">
        <v>58</v>
      </c>
      <c r="E350" s="39" t="s">
        <v>59</v>
      </c>
    </row>
    <row r="351" spans="1:16" ht="12.75">
      <c r="A351" t="s">
        <v>49</v>
      </c>
      <c s="34" t="s">
        <v>311</v>
      </c>
      <c s="34" t="s">
        <v>508</v>
      </c>
      <c s="35" t="s">
        <v>5</v>
      </c>
      <c s="6" t="s">
        <v>509</v>
      </c>
      <c s="36" t="s">
        <v>100</v>
      </c>
      <c s="37">
        <v>2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377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314</v>
      </c>
      <c s="34" t="s">
        <v>510</v>
      </c>
      <c s="35" t="s">
        <v>5</v>
      </c>
      <c s="6" t="s">
        <v>511</v>
      </c>
      <c s="36" t="s">
        <v>100</v>
      </c>
      <c s="37">
        <v>2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377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56</v>
      </c>
      <c r="E357" s="40" t="s">
        <v>57</v>
      </c>
    </row>
    <row r="358" spans="1:5" ht="12.75">
      <c r="A358" t="s">
        <v>58</v>
      </c>
      <c r="E358" s="39" t="s">
        <v>59</v>
      </c>
    </row>
    <row r="359" spans="1:16" ht="12.75">
      <c r="A359" t="s">
        <v>49</v>
      </c>
      <c s="34" t="s">
        <v>317</v>
      </c>
      <c s="34" t="s">
        <v>901</v>
      </c>
      <c s="35" t="s">
        <v>5</v>
      </c>
      <c s="6" t="s">
        <v>902</v>
      </c>
      <c s="36" t="s">
        <v>100</v>
      </c>
      <c s="37">
        <v>4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373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56</v>
      </c>
      <c r="E361" s="40" t="s">
        <v>57</v>
      </c>
    </row>
    <row r="362" spans="1:5" ht="12.75">
      <c r="A362" t="s">
        <v>58</v>
      </c>
      <c r="E362" s="39" t="s">
        <v>903</v>
      </c>
    </row>
    <row r="363" spans="1:16" ht="12.75">
      <c r="A363" t="s">
        <v>49</v>
      </c>
      <c s="34" t="s">
        <v>320</v>
      </c>
      <c s="34" t="s">
        <v>904</v>
      </c>
      <c s="35" t="s">
        <v>5</v>
      </c>
      <c s="6" t="s">
        <v>905</v>
      </c>
      <c s="36" t="s">
        <v>100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373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56</v>
      </c>
      <c r="E365" s="40" t="s">
        <v>57</v>
      </c>
    </row>
    <row r="366" spans="1:5" ht="12.75">
      <c r="A366" t="s">
        <v>58</v>
      </c>
      <c r="E366" s="39" t="s">
        <v>903</v>
      </c>
    </row>
    <row r="367" spans="1:16" ht="12.75">
      <c r="A367" t="s">
        <v>49</v>
      </c>
      <c s="34" t="s">
        <v>323</v>
      </c>
      <c s="34" t="s">
        <v>735</v>
      </c>
      <c s="35" t="s">
        <v>5</v>
      </c>
      <c s="6" t="s">
        <v>736</v>
      </c>
      <c s="36" t="s">
        <v>93</v>
      </c>
      <c s="37">
        <v>2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377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56</v>
      </c>
      <c r="E369" s="40" t="s">
        <v>57</v>
      </c>
    </row>
    <row r="370" spans="1:5" ht="12.75">
      <c r="A370" t="s">
        <v>58</v>
      </c>
      <c r="E370" s="39" t="s">
        <v>756</v>
      </c>
    </row>
    <row r="371" spans="1:16" ht="12.75">
      <c r="A371" t="s">
        <v>49</v>
      </c>
      <c s="34" t="s">
        <v>326</v>
      </c>
      <c s="34" t="s">
        <v>737</v>
      </c>
      <c s="35" t="s">
        <v>5</v>
      </c>
      <c s="6" t="s">
        <v>738</v>
      </c>
      <c s="36" t="s">
        <v>93</v>
      </c>
      <c s="37">
        <v>2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377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56</v>
      </c>
      <c r="E373" s="40" t="s">
        <v>57</v>
      </c>
    </row>
    <row r="374" spans="1:5" ht="12.75">
      <c r="A374" t="s">
        <v>58</v>
      </c>
      <c r="E374" s="39" t="s">
        <v>756</v>
      </c>
    </row>
    <row r="375" spans="1:16" ht="12.75">
      <c r="A375" t="s">
        <v>49</v>
      </c>
      <c s="34" t="s">
        <v>330</v>
      </c>
      <c s="34" t="s">
        <v>906</v>
      </c>
      <c s="35" t="s">
        <v>5</v>
      </c>
      <c s="6" t="s">
        <v>907</v>
      </c>
      <c s="36" t="s">
        <v>755</v>
      </c>
      <c s="37">
        <v>1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373</v>
      </c>
      <c>
        <f>(M375*21)/100</f>
      </c>
      <c t="s">
        <v>27</v>
      </c>
    </row>
    <row r="376" spans="1:5" ht="12.75">
      <c r="A376" s="35" t="s">
        <v>54</v>
      </c>
      <c r="E376" s="39" t="s">
        <v>5</v>
      </c>
    </row>
    <row r="377" spans="1:5" ht="12.75">
      <c r="A377" s="35" t="s">
        <v>56</v>
      </c>
      <c r="E377" s="40" t="s">
        <v>57</v>
      </c>
    </row>
    <row r="378" spans="1:5" ht="12.75">
      <c r="A378" t="s">
        <v>58</v>
      </c>
      <c r="E378" s="39" t="s">
        <v>756</v>
      </c>
    </row>
    <row r="379" spans="1:16" ht="12.75">
      <c r="A379" t="s">
        <v>49</v>
      </c>
      <c s="34" t="s">
        <v>333</v>
      </c>
      <c s="34" t="s">
        <v>908</v>
      </c>
      <c s="35" t="s">
        <v>5</v>
      </c>
      <c s="6" t="s">
        <v>795</v>
      </c>
      <c s="36" t="s">
        <v>755</v>
      </c>
      <c s="37">
        <v>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373</v>
      </c>
      <c>
        <f>(M379*21)/100</f>
      </c>
      <c t="s">
        <v>27</v>
      </c>
    </row>
    <row r="380" spans="1:5" ht="12.75">
      <c r="A380" s="35" t="s">
        <v>54</v>
      </c>
      <c r="E380" s="39" t="s">
        <v>5</v>
      </c>
    </row>
    <row r="381" spans="1:5" ht="12.75">
      <c r="A381" s="35" t="s">
        <v>56</v>
      </c>
      <c r="E381" s="40" t="s">
        <v>57</v>
      </c>
    </row>
    <row r="382" spans="1:5" ht="12.75">
      <c r="A382" t="s">
        <v>58</v>
      </c>
      <c r="E382" s="39" t="s">
        <v>756</v>
      </c>
    </row>
    <row r="383" spans="1:16" ht="25.5">
      <c r="A383" t="s">
        <v>49</v>
      </c>
      <c s="34" t="s">
        <v>336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377</v>
      </c>
      <c>
        <f>(M383*21)/100</f>
      </c>
      <c t="s">
        <v>27</v>
      </c>
    </row>
    <row r="384" spans="1:5" ht="12.75">
      <c r="A384" s="35" t="s">
        <v>54</v>
      </c>
      <c r="E384" s="39" t="s">
        <v>5</v>
      </c>
    </row>
    <row r="385" spans="1:5" ht="12.75">
      <c r="A385" s="35" t="s">
        <v>56</v>
      </c>
      <c r="E385" s="40" t="s">
        <v>57</v>
      </c>
    </row>
    <row r="386" spans="1:5" ht="12.75">
      <c r="A386" t="s">
        <v>58</v>
      </c>
      <c r="E386" s="39" t="s">
        <v>756</v>
      </c>
    </row>
    <row r="387" spans="1:16" ht="38.25">
      <c r="A387" t="s">
        <v>49</v>
      </c>
      <c s="34" t="s">
        <v>339</v>
      </c>
      <c s="34" t="s">
        <v>798</v>
      </c>
      <c s="35" t="s">
        <v>5</v>
      </c>
      <c s="6" t="s">
        <v>799</v>
      </c>
      <c s="36" t="s">
        <v>100</v>
      </c>
      <c s="37">
        <v>14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377</v>
      </c>
      <c>
        <f>(M387*21)/100</f>
      </c>
      <c t="s">
        <v>27</v>
      </c>
    </row>
    <row r="388" spans="1:5" ht="12.75">
      <c r="A388" s="35" t="s">
        <v>54</v>
      </c>
      <c r="E388" s="39" t="s">
        <v>5</v>
      </c>
    </row>
    <row r="389" spans="1:5" ht="12.75">
      <c r="A389" s="35" t="s">
        <v>56</v>
      </c>
      <c r="E389" s="40" t="s">
        <v>57</v>
      </c>
    </row>
    <row r="390" spans="1:5" ht="12.75">
      <c r="A390" t="s">
        <v>58</v>
      </c>
      <c r="E390" s="39" t="s">
        <v>756</v>
      </c>
    </row>
    <row r="391" spans="1:13" ht="12.75">
      <c r="A391" t="s">
        <v>46</v>
      </c>
      <c r="C391" s="31" t="s">
        <v>358</v>
      </c>
      <c r="E391" s="33" t="s">
        <v>564</v>
      </c>
      <c r="J391" s="32">
        <f>0</f>
      </c>
      <c s="32">
        <f>0</f>
      </c>
      <c s="32">
        <f>0+L392+L396+L400+L404+L408</f>
      </c>
      <c s="32">
        <f>0+M392+M396+M400+M404+M408</f>
      </c>
    </row>
    <row r="392" spans="1:16" ht="25.5">
      <c r="A392" t="s">
        <v>49</v>
      </c>
      <c s="34" t="s">
        <v>342</v>
      </c>
      <c s="34" t="s">
        <v>565</v>
      </c>
      <c s="35" t="s">
        <v>5</v>
      </c>
      <c s="6" t="s">
        <v>566</v>
      </c>
      <c s="36" t="s">
        <v>52</v>
      </c>
      <c s="37">
        <v>1.8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377</v>
      </c>
      <c>
        <f>(M392*21)/100</f>
      </c>
      <c t="s">
        <v>27</v>
      </c>
    </row>
    <row r="393" spans="1:5" ht="12.75">
      <c r="A393" s="35" t="s">
        <v>54</v>
      </c>
      <c r="E393" s="39" t="s">
        <v>5</v>
      </c>
    </row>
    <row r="394" spans="1:5" ht="12.75">
      <c r="A394" s="35" t="s">
        <v>56</v>
      </c>
      <c r="E394" s="40" t="s">
        <v>57</v>
      </c>
    </row>
    <row r="395" spans="1:5" ht="12.75">
      <c r="A395" t="s">
        <v>58</v>
      </c>
      <c r="E395" s="39" t="s">
        <v>59</v>
      </c>
    </row>
    <row r="396" spans="1:16" ht="25.5">
      <c r="A396" t="s">
        <v>49</v>
      </c>
      <c s="34" t="s">
        <v>345</v>
      </c>
      <c s="34" t="s">
        <v>567</v>
      </c>
      <c s="35" t="s">
        <v>5</v>
      </c>
      <c s="6" t="s">
        <v>568</v>
      </c>
      <c s="36" t="s">
        <v>52</v>
      </c>
      <c s="37">
        <v>0.05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377</v>
      </c>
      <c>
        <f>(M396*21)/100</f>
      </c>
      <c t="s">
        <v>27</v>
      </c>
    </row>
    <row r="397" spans="1:5" ht="12.75">
      <c r="A397" s="35" t="s">
        <v>54</v>
      </c>
      <c r="E397" s="39" t="s">
        <v>5</v>
      </c>
    </row>
    <row r="398" spans="1:5" ht="12.75">
      <c r="A398" s="35" t="s">
        <v>56</v>
      </c>
      <c r="E398" s="40" t="s">
        <v>57</v>
      </c>
    </row>
    <row r="399" spans="1:5" ht="12.75">
      <c r="A399" t="s">
        <v>58</v>
      </c>
      <c r="E399" s="39" t="s">
        <v>59</v>
      </c>
    </row>
    <row r="400" spans="1:16" ht="25.5">
      <c r="A400" t="s">
        <v>49</v>
      </c>
      <c s="34" t="s">
        <v>348</v>
      </c>
      <c s="34" t="s">
        <v>60</v>
      </c>
      <c s="35" t="s">
        <v>5</v>
      </c>
      <c s="6" t="s">
        <v>570</v>
      </c>
      <c s="36" t="s">
        <v>52</v>
      </c>
      <c s="37">
        <v>0.1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377</v>
      </c>
      <c>
        <f>(M400*21)/100</f>
      </c>
      <c t="s">
        <v>27</v>
      </c>
    </row>
    <row r="401" spans="1:5" ht="12.75">
      <c r="A401" s="35" t="s">
        <v>54</v>
      </c>
      <c r="E401" s="39" t="s">
        <v>5</v>
      </c>
    </row>
    <row r="402" spans="1:5" ht="12.75">
      <c r="A402" s="35" t="s">
        <v>56</v>
      </c>
      <c r="E402" s="40" t="s">
        <v>57</v>
      </c>
    </row>
    <row r="403" spans="1:5" ht="12.75">
      <c r="A403" t="s">
        <v>58</v>
      </c>
      <c r="E403" s="39" t="s">
        <v>59</v>
      </c>
    </row>
    <row r="404" spans="1:16" ht="25.5">
      <c r="A404" t="s">
        <v>49</v>
      </c>
      <c s="34" t="s">
        <v>351</v>
      </c>
      <c s="34" t="s">
        <v>572</v>
      </c>
      <c s="35" t="s">
        <v>5</v>
      </c>
      <c s="6" t="s">
        <v>573</v>
      </c>
      <c s="36" t="s">
        <v>52</v>
      </c>
      <c s="37">
        <v>0.2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377</v>
      </c>
      <c>
        <f>(M404*21)/100</f>
      </c>
      <c t="s">
        <v>27</v>
      </c>
    </row>
    <row r="405" spans="1:5" ht="12.75">
      <c r="A405" s="35" t="s">
        <v>54</v>
      </c>
      <c r="E405" s="39" t="s">
        <v>5</v>
      </c>
    </row>
    <row r="406" spans="1:5" ht="12.75">
      <c r="A406" s="35" t="s">
        <v>56</v>
      </c>
      <c r="E406" s="40" t="s">
        <v>57</v>
      </c>
    </row>
    <row r="407" spans="1:5" ht="12.75">
      <c r="A407" t="s">
        <v>58</v>
      </c>
      <c r="E407" s="39" t="s">
        <v>59</v>
      </c>
    </row>
    <row r="408" spans="1:16" ht="25.5">
      <c r="A408" t="s">
        <v>49</v>
      </c>
      <c s="34" t="s">
        <v>354</v>
      </c>
      <c s="34" t="s">
        <v>575</v>
      </c>
      <c s="35" t="s">
        <v>5</v>
      </c>
      <c s="6" t="s">
        <v>576</v>
      </c>
      <c s="36" t="s">
        <v>52</v>
      </c>
      <c s="37">
        <v>0.1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377</v>
      </c>
      <c>
        <f>(M408*21)/100</f>
      </c>
      <c t="s">
        <v>27</v>
      </c>
    </row>
    <row r="409" spans="1:5" ht="12.75">
      <c r="A409" s="35" t="s">
        <v>54</v>
      </c>
      <c r="E409" s="39" t="s">
        <v>5</v>
      </c>
    </row>
    <row r="410" spans="1:5" ht="12.75">
      <c r="A410" s="35" t="s">
        <v>56</v>
      </c>
      <c r="E410" s="40" t="s">
        <v>57</v>
      </c>
    </row>
    <row r="411" spans="1:5" ht="12.75">
      <c r="A411" t="s">
        <v>58</v>
      </c>
      <c r="E411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8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</v>
      </c>
      <c r="E4" s="26" t="s">
        <v>366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COUNTIFS(L8:L859,"=0",A8:A859,"P")+COUNTIFS(L8:L859,"",A8:A859,"P")+SUM(Q8:Q859)</f>
      </c>
    </row>
    <row r="8" spans="1:13" ht="12.75">
      <c r="A8" t="s">
        <v>44</v>
      </c>
      <c r="C8" s="28" t="s">
        <v>911</v>
      </c>
      <c r="E8" s="30" t="s">
        <v>910</v>
      </c>
      <c r="J8" s="29">
        <f>0+J9+J90+J283+J392+J441+J842</f>
      </c>
      <c s="29">
        <f>0+K9+K90+K283+K392+K441+K842</f>
      </c>
      <c s="29">
        <f>0+L9+L90+L283+L392+L441+L842</f>
      </c>
      <c s="29">
        <f>0+M9+M90+M283+M392+M441+M842</f>
      </c>
    </row>
    <row r="9" spans="1:13" ht="12.75">
      <c r="A9" t="s">
        <v>46</v>
      </c>
      <c r="C9" s="31" t="s">
        <v>47</v>
      </c>
      <c r="E9" s="33" t="s">
        <v>370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912</v>
      </c>
      <c s="35" t="s">
        <v>5</v>
      </c>
      <c s="6" t="s">
        <v>372</v>
      </c>
      <c s="36" t="s">
        <v>205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913</v>
      </c>
    </row>
    <row r="14" spans="1:16" ht="12.75">
      <c r="A14" t="s">
        <v>49</v>
      </c>
      <c s="34" t="s">
        <v>27</v>
      </c>
      <c s="34" t="s">
        <v>380</v>
      </c>
      <c s="35" t="s">
        <v>5</v>
      </c>
      <c s="6" t="s">
        <v>381</v>
      </c>
      <c s="36" t="s">
        <v>83</v>
      </c>
      <c s="37">
        <v>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49</v>
      </c>
      <c s="34" t="s">
        <v>26</v>
      </c>
      <c s="34" t="s">
        <v>382</v>
      </c>
      <c s="35" t="s">
        <v>5</v>
      </c>
      <c s="6" t="s">
        <v>383</v>
      </c>
      <c s="36" t="s">
        <v>83</v>
      </c>
      <c s="37">
        <v>3.2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59</v>
      </c>
    </row>
    <row r="22" spans="1:16" ht="12.75">
      <c r="A22" t="s">
        <v>49</v>
      </c>
      <c s="34" t="s">
        <v>64</v>
      </c>
      <c s="34" t="s">
        <v>375</v>
      </c>
      <c s="35" t="s">
        <v>5</v>
      </c>
      <c s="6" t="s">
        <v>376</v>
      </c>
      <c s="36" t="s">
        <v>83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49</v>
      </c>
      <c s="34" t="s">
        <v>67</v>
      </c>
      <c s="34" t="s">
        <v>378</v>
      </c>
      <c s="35" t="s">
        <v>5</v>
      </c>
      <c s="6" t="s">
        <v>379</v>
      </c>
      <c s="36" t="s">
        <v>83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59</v>
      </c>
    </row>
    <row r="30" spans="1:16" ht="12.75">
      <c r="A30" t="s">
        <v>49</v>
      </c>
      <c s="34" t="s">
        <v>70</v>
      </c>
      <c s="34" t="s">
        <v>95</v>
      </c>
      <c s="35" t="s">
        <v>5</v>
      </c>
      <c s="6" t="s">
        <v>96</v>
      </c>
      <c s="36" t="s">
        <v>83</v>
      </c>
      <c s="37">
        <v>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49</v>
      </c>
      <c s="34" t="s">
        <v>73</v>
      </c>
      <c s="34" t="s">
        <v>697</v>
      </c>
      <c s="35" t="s">
        <v>5</v>
      </c>
      <c s="6" t="s">
        <v>698</v>
      </c>
      <c s="36" t="s">
        <v>83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59</v>
      </c>
    </row>
    <row r="38" spans="1:16" ht="12.75">
      <c r="A38" t="s">
        <v>49</v>
      </c>
      <c s="34" t="s">
        <v>76</v>
      </c>
      <c s="34" t="s">
        <v>102</v>
      </c>
      <c s="35" t="s">
        <v>5</v>
      </c>
      <c s="6" t="s">
        <v>103</v>
      </c>
      <c s="36" t="s">
        <v>93</v>
      </c>
      <c s="37">
        <v>100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377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59</v>
      </c>
    </row>
    <row r="42" spans="1:16" ht="25.5">
      <c r="A42" t="s">
        <v>49</v>
      </c>
      <c s="34" t="s">
        <v>80</v>
      </c>
      <c s="34" t="s">
        <v>699</v>
      </c>
      <c s="35" t="s">
        <v>5</v>
      </c>
      <c s="6" t="s">
        <v>700</v>
      </c>
      <c s="36" t="s">
        <v>93</v>
      </c>
      <c s="37">
        <v>100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377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  <row r="46" spans="1:16" ht="12.75">
      <c r="A46" t="s">
        <v>49</v>
      </c>
      <c s="34" t="s">
        <v>84</v>
      </c>
      <c s="34" t="s">
        <v>120</v>
      </c>
      <c s="35" t="s">
        <v>5</v>
      </c>
      <c s="6" t="s">
        <v>121</v>
      </c>
      <c s="36" t="s">
        <v>93</v>
      </c>
      <c s="37">
        <v>80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377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59</v>
      </c>
    </row>
    <row r="50" spans="1:16" ht="12.75">
      <c r="A50" t="s">
        <v>49</v>
      </c>
      <c s="34" t="s">
        <v>87</v>
      </c>
      <c s="34" t="s">
        <v>389</v>
      </c>
      <c s="35" t="s">
        <v>5</v>
      </c>
      <c s="6" t="s">
        <v>390</v>
      </c>
      <c s="36" t="s">
        <v>93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377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59</v>
      </c>
    </row>
    <row r="54" spans="1:16" ht="25.5">
      <c r="A54" t="s">
        <v>49</v>
      </c>
      <c s="34" t="s">
        <v>90</v>
      </c>
      <c s="34" t="s">
        <v>701</v>
      </c>
      <c s="35" t="s">
        <v>5</v>
      </c>
      <c s="6" t="s">
        <v>702</v>
      </c>
      <c s="36" t="s">
        <v>100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377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59</v>
      </c>
    </row>
    <row r="58" spans="1:16" ht="25.5">
      <c r="A58" t="s">
        <v>49</v>
      </c>
      <c s="34" t="s">
        <v>94</v>
      </c>
      <c s="34" t="s">
        <v>703</v>
      </c>
      <c s="35" t="s">
        <v>5</v>
      </c>
      <c s="6" t="s">
        <v>704</v>
      </c>
      <c s="36" t="s">
        <v>100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377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59</v>
      </c>
    </row>
    <row r="62" spans="1:16" ht="25.5">
      <c r="A62" t="s">
        <v>49</v>
      </c>
      <c s="34" t="s">
        <v>97</v>
      </c>
      <c s="34" t="s">
        <v>705</v>
      </c>
      <c s="35" t="s">
        <v>5</v>
      </c>
      <c s="6" t="s">
        <v>706</v>
      </c>
      <c s="36" t="s">
        <v>100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377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59</v>
      </c>
    </row>
    <row r="66" spans="1:16" ht="25.5">
      <c r="A66" t="s">
        <v>49</v>
      </c>
      <c s="34" t="s">
        <v>101</v>
      </c>
      <c s="34" t="s">
        <v>411</v>
      </c>
      <c s="35" t="s">
        <v>5</v>
      </c>
      <c s="6" t="s">
        <v>412</v>
      </c>
      <c s="36" t="s">
        <v>100</v>
      </c>
      <c s="37">
        <v>60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377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59</v>
      </c>
    </row>
    <row r="70" spans="1:16" ht="25.5">
      <c r="A70" t="s">
        <v>49</v>
      </c>
      <c s="34" t="s">
        <v>104</v>
      </c>
      <c s="34" t="s">
        <v>117</v>
      </c>
      <c s="35" t="s">
        <v>5</v>
      </c>
      <c s="6" t="s">
        <v>118</v>
      </c>
      <c s="36" t="s">
        <v>100</v>
      </c>
      <c s="37">
        <v>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377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59</v>
      </c>
    </row>
    <row r="74" spans="1:16" ht="12.75">
      <c r="A74" t="s">
        <v>49</v>
      </c>
      <c s="34" t="s">
        <v>107</v>
      </c>
      <c s="34" t="s">
        <v>397</v>
      </c>
      <c s="35" t="s">
        <v>5</v>
      </c>
      <c s="6" t="s">
        <v>398</v>
      </c>
      <c s="36" t="s">
        <v>100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377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59</v>
      </c>
    </row>
    <row r="78" spans="1:16" ht="12.75">
      <c r="A78" t="s">
        <v>49</v>
      </c>
      <c s="34" t="s">
        <v>110</v>
      </c>
      <c s="34" t="s">
        <v>114</v>
      </c>
      <c s="35" t="s">
        <v>5</v>
      </c>
      <c s="6" t="s">
        <v>115</v>
      </c>
      <c s="36" t="s">
        <v>100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377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59</v>
      </c>
    </row>
    <row r="82" spans="1:16" ht="12.75">
      <c r="A82" t="s">
        <v>49</v>
      </c>
      <c s="34" t="s">
        <v>113</v>
      </c>
      <c s="34" t="s">
        <v>707</v>
      </c>
      <c s="35" t="s">
        <v>5</v>
      </c>
      <c s="6" t="s">
        <v>708</v>
      </c>
      <c s="36" t="s">
        <v>709</v>
      </c>
      <c s="37">
        <v>100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377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59</v>
      </c>
    </row>
    <row r="86" spans="1:16" ht="12.75">
      <c r="A86" t="s">
        <v>49</v>
      </c>
      <c s="34" t="s">
        <v>116</v>
      </c>
      <c s="34" t="s">
        <v>914</v>
      </c>
      <c s="35" t="s">
        <v>5</v>
      </c>
      <c s="6" t="s">
        <v>419</v>
      </c>
      <c s="36" t="s">
        <v>205</v>
      </c>
      <c s="37">
        <v>0.1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373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89.25">
      <c r="A89" t="s">
        <v>58</v>
      </c>
      <c r="E89" s="39" t="s">
        <v>915</v>
      </c>
    </row>
    <row r="90" spans="1:13" ht="12.75">
      <c r="A90" t="s">
        <v>46</v>
      </c>
      <c r="C90" s="31" t="s">
        <v>27</v>
      </c>
      <c r="E90" s="33" t="s">
        <v>916</v>
      </c>
      <c r="J90" s="32">
        <f>0</f>
      </c>
      <c s="32">
        <f>0</f>
      </c>
      <c s="32">
        <f>0+L91+L95+L99+L103+L107+L111+L115+L119+L123+L127+L131+L135+L139+L143+L147+L151+L155+L159+L163+L167+L171+L175+L179+L183+L187+L191+L195+L199+L203+L207+L211+L215+L219+L223+L227+L231+L235+L239+L243+L247+L251+L255+L259+L263+L267+L271+L275+L279</f>
      </c>
      <c s="32">
        <f>0+M91+M95+M99+M103+M107+M111+M115+M119+M123+M127+M131+M135+M139+M143+M147+M151+M155+M159+M163+M167+M171+M175+M179+M183+M187+M191+M195+M199+M203+M207+M211+M215+M219+M223+M227+M231+M235+M239+M243+M247+M251+M255+M259+M263+M267+M271+M275+M279</f>
      </c>
    </row>
    <row r="91" spans="1:16" ht="12.75">
      <c r="A91" t="s">
        <v>49</v>
      </c>
      <c s="34" t="s">
        <v>119</v>
      </c>
      <c s="34" t="s">
        <v>917</v>
      </c>
      <c s="35" t="s">
        <v>5</v>
      </c>
      <c s="6" t="s">
        <v>918</v>
      </c>
      <c s="36" t="s">
        <v>100</v>
      </c>
      <c s="37">
        <v>28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377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59</v>
      </c>
    </row>
    <row r="95" spans="1:16" ht="12.75">
      <c r="A95" t="s">
        <v>49</v>
      </c>
      <c s="34" t="s">
        <v>122</v>
      </c>
      <c s="34" t="s">
        <v>919</v>
      </c>
      <c s="35" t="s">
        <v>5</v>
      </c>
      <c s="6" t="s">
        <v>920</v>
      </c>
      <c s="36" t="s">
        <v>100</v>
      </c>
      <c s="37">
        <v>28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377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59</v>
      </c>
    </row>
    <row r="99" spans="1:16" ht="12.75">
      <c r="A99" t="s">
        <v>49</v>
      </c>
      <c s="34" t="s">
        <v>125</v>
      </c>
      <c s="34" t="s">
        <v>921</v>
      </c>
      <c s="35" t="s">
        <v>5</v>
      </c>
      <c s="6" t="s">
        <v>922</v>
      </c>
      <c s="36" t="s">
        <v>100</v>
      </c>
      <c s="37">
        <v>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377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59</v>
      </c>
    </row>
    <row r="103" spans="1:16" ht="12.75">
      <c r="A103" t="s">
        <v>49</v>
      </c>
      <c s="34" t="s">
        <v>128</v>
      </c>
      <c s="34" t="s">
        <v>923</v>
      </c>
      <c s="35" t="s">
        <v>5</v>
      </c>
      <c s="6" t="s">
        <v>924</v>
      </c>
      <c s="36" t="s">
        <v>100</v>
      </c>
      <c s="37">
        <v>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377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59</v>
      </c>
    </row>
    <row r="107" spans="1:16" ht="12.75">
      <c r="A107" t="s">
        <v>49</v>
      </c>
      <c s="34" t="s">
        <v>131</v>
      </c>
      <c s="34" t="s">
        <v>925</v>
      </c>
      <c s="35" t="s">
        <v>5</v>
      </c>
      <c s="6" t="s">
        <v>926</v>
      </c>
      <c s="36" t="s">
        <v>100</v>
      </c>
      <c s="37">
        <v>37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377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59</v>
      </c>
    </row>
    <row r="111" spans="1:16" ht="25.5">
      <c r="A111" t="s">
        <v>49</v>
      </c>
      <c s="34" t="s">
        <v>135</v>
      </c>
      <c s="34" t="s">
        <v>927</v>
      </c>
      <c s="35" t="s">
        <v>5</v>
      </c>
      <c s="6" t="s">
        <v>928</v>
      </c>
      <c s="36" t="s">
        <v>100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377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59</v>
      </c>
    </row>
    <row r="115" spans="1:16" ht="12.75">
      <c r="A115" t="s">
        <v>49</v>
      </c>
      <c s="34" t="s">
        <v>138</v>
      </c>
      <c s="34" t="s">
        <v>929</v>
      </c>
      <c s="35" t="s">
        <v>5</v>
      </c>
      <c s="6" t="s">
        <v>930</v>
      </c>
      <c s="36" t="s">
        <v>100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377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59</v>
      </c>
    </row>
    <row r="119" spans="1:16" ht="12.75">
      <c r="A119" t="s">
        <v>49</v>
      </c>
      <c s="34" t="s">
        <v>141</v>
      </c>
      <c s="34" t="s">
        <v>931</v>
      </c>
      <c s="35" t="s">
        <v>5</v>
      </c>
      <c s="6" t="s">
        <v>932</v>
      </c>
      <c s="36" t="s">
        <v>100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377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59</v>
      </c>
    </row>
    <row r="123" spans="1:16" ht="12.75">
      <c r="A123" t="s">
        <v>49</v>
      </c>
      <c s="34" t="s">
        <v>144</v>
      </c>
      <c s="34" t="s">
        <v>933</v>
      </c>
      <c s="35" t="s">
        <v>5</v>
      </c>
      <c s="6" t="s">
        <v>934</v>
      </c>
      <c s="36" t="s">
        <v>100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377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59</v>
      </c>
    </row>
    <row r="127" spans="1:16" ht="12.75">
      <c r="A127" t="s">
        <v>49</v>
      </c>
      <c s="34" t="s">
        <v>147</v>
      </c>
      <c s="34" t="s">
        <v>935</v>
      </c>
      <c s="35" t="s">
        <v>5</v>
      </c>
      <c s="6" t="s">
        <v>936</v>
      </c>
      <c s="36" t="s">
        <v>100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59</v>
      </c>
    </row>
    <row r="131" spans="1:16" ht="12.75">
      <c r="A131" t="s">
        <v>49</v>
      </c>
      <c s="34" t="s">
        <v>150</v>
      </c>
      <c s="34" t="s">
        <v>937</v>
      </c>
      <c s="35" t="s">
        <v>5</v>
      </c>
      <c s="6" t="s">
        <v>938</v>
      </c>
      <c s="36" t="s">
        <v>100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939</v>
      </c>
    </row>
    <row r="135" spans="1:16" ht="12.75">
      <c r="A135" t="s">
        <v>49</v>
      </c>
      <c s="34" t="s">
        <v>153</v>
      </c>
      <c s="34" t="s">
        <v>940</v>
      </c>
      <c s="35" t="s">
        <v>5</v>
      </c>
      <c s="6" t="s">
        <v>941</v>
      </c>
      <c s="36" t="s">
        <v>100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59</v>
      </c>
    </row>
    <row r="139" spans="1:16" ht="12.75">
      <c r="A139" t="s">
        <v>49</v>
      </c>
      <c s="34" t="s">
        <v>156</v>
      </c>
      <c s="34" t="s">
        <v>942</v>
      </c>
      <c s="35" t="s">
        <v>5</v>
      </c>
      <c s="6" t="s">
        <v>943</v>
      </c>
      <c s="36" t="s">
        <v>100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59</v>
      </c>
    </row>
    <row r="143" spans="1:16" ht="12.75">
      <c r="A143" t="s">
        <v>49</v>
      </c>
      <c s="34" t="s">
        <v>159</v>
      </c>
      <c s="34" t="s">
        <v>512</v>
      </c>
      <c s="35" t="s">
        <v>5</v>
      </c>
      <c s="6" t="s">
        <v>513</v>
      </c>
      <c s="36" t="s">
        <v>100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162</v>
      </c>
      <c s="34" t="s">
        <v>638</v>
      </c>
      <c s="35" t="s">
        <v>5</v>
      </c>
      <c s="6" t="s">
        <v>639</v>
      </c>
      <c s="36" t="s">
        <v>100</v>
      </c>
      <c s="37">
        <v>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165</v>
      </c>
      <c s="34" t="s">
        <v>508</v>
      </c>
      <c s="35" t="s">
        <v>5</v>
      </c>
      <c s="6" t="s">
        <v>509</v>
      </c>
      <c s="36" t="s">
        <v>100</v>
      </c>
      <c s="37">
        <v>10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168</v>
      </c>
      <c s="34" t="s">
        <v>944</v>
      </c>
      <c s="35" t="s">
        <v>5</v>
      </c>
      <c s="6" t="s">
        <v>945</v>
      </c>
      <c s="36" t="s">
        <v>100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171</v>
      </c>
      <c s="34" t="s">
        <v>946</v>
      </c>
      <c s="35" t="s">
        <v>5</v>
      </c>
      <c s="6" t="s">
        <v>947</v>
      </c>
      <c s="36" t="s">
        <v>100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174</v>
      </c>
      <c s="34" t="s">
        <v>948</v>
      </c>
      <c s="35" t="s">
        <v>5</v>
      </c>
      <c s="6" t="s">
        <v>949</v>
      </c>
      <c s="36" t="s">
        <v>100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939</v>
      </c>
    </row>
    <row r="167" spans="1:16" ht="12.75">
      <c r="A167" t="s">
        <v>49</v>
      </c>
      <c s="34" t="s">
        <v>177</v>
      </c>
      <c s="34" t="s">
        <v>950</v>
      </c>
      <c s="35" t="s">
        <v>5</v>
      </c>
      <c s="6" t="s">
        <v>951</v>
      </c>
      <c s="36" t="s">
        <v>100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180</v>
      </c>
      <c s="34" t="s">
        <v>952</v>
      </c>
      <c s="35" t="s">
        <v>5</v>
      </c>
      <c s="6" t="s">
        <v>953</v>
      </c>
      <c s="36" t="s">
        <v>100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59</v>
      </c>
    </row>
    <row r="175" spans="1:16" ht="25.5">
      <c r="A175" t="s">
        <v>49</v>
      </c>
      <c s="34" t="s">
        <v>183</v>
      </c>
      <c s="34" t="s">
        <v>954</v>
      </c>
      <c s="35" t="s">
        <v>5</v>
      </c>
      <c s="6" t="s">
        <v>955</v>
      </c>
      <c s="36" t="s">
        <v>100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25.5">
      <c r="A178" t="s">
        <v>58</v>
      </c>
      <c r="E178" s="39" t="s">
        <v>487</v>
      </c>
    </row>
    <row r="179" spans="1:16" ht="25.5">
      <c r="A179" t="s">
        <v>49</v>
      </c>
      <c s="34" t="s">
        <v>186</v>
      </c>
      <c s="34" t="s">
        <v>956</v>
      </c>
      <c s="35" t="s">
        <v>5</v>
      </c>
      <c s="6" t="s">
        <v>957</v>
      </c>
      <c s="36" t="s">
        <v>100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25.5">
      <c r="A182" t="s">
        <v>58</v>
      </c>
      <c r="E182" s="39" t="s">
        <v>487</v>
      </c>
    </row>
    <row r="183" spans="1:16" ht="25.5">
      <c r="A183" t="s">
        <v>49</v>
      </c>
      <c s="34" t="s">
        <v>190</v>
      </c>
      <c s="34" t="s">
        <v>958</v>
      </c>
      <c s="35" t="s">
        <v>5</v>
      </c>
      <c s="6" t="s">
        <v>959</v>
      </c>
      <c s="36" t="s">
        <v>100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25.5">
      <c r="A186" t="s">
        <v>58</v>
      </c>
      <c r="E186" s="39" t="s">
        <v>487</v>
      </c>
    </row>
    <row r="187" spans="1:16" ht="25.5">
      <c r="A187" t="s">
        <v>49</v>
      </c>
      <c s="34" t="s">
        <v>193</v>
      </c>
      <c s="34" t="s">
        <v>960</v>
      </c>
      <c s="35" t="s">
        <v>5</v>
      </c>
      <c s="6" t="s">
        <v>486</v>
      </c>
      <c s="36" t="s">
        <v>100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25.5">
      <c r="A190" t="s">
        <v>58</v>
      </c>
      <c r="E190" s="39" t="s">
        <v>487</v>
      </c>
    </row>
    <row r="191" spans="1:16" ht="25.5">
      <c r="A191" t="s">
        <v>49</v>
      </c>
      <c s="34" t="s">
        <v>196</v>
      </c>
      <c s="34" t="s">
        <v>961</v>
      </c>
      <c s="35" t="s">
        <v>5</v>
      </c>
      <c s="6" t="s">
        <v>962</v>
      </c>
      <c s="36" t="s">
        <v>100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59</v>
      </c>
    </row>
    <row r="195" spans="1:16" ht="25.5">
      <c r="A195" t="s">
        <v>49</v>
      </c>
      <c s="34" t="s">
        <v>199</v>
      </c>
      <c s="34" t="s">
        <v>963</v>
      </c>
      <c s="35" t="s">
        <v>5</v>
      </c>
      <c s="6" t="s">
        <v>964</v>
      </c>
      <c s="36" t="s">
        <v>100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377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59</v>
      </c>
    </row>
    <row r="199" spans="1:16" ht="12.75">
      <c r="A199" t="s">
        <v>49</v>
      </c>
      <c s="34" t="s">
        <v>202</v>
      </c>
      <c s="34" t="s">
        <v>488</v>
      </c>
      <c s="35" t="s">
        <v>5</v>
      </c>
      <c s="6" t="s">
        <v>489</v>
      </c>
      <c s="36" t="s">
        <v>100</v>
      </c>
      <c s="37">
        <v>29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206</v>
      </c>
      <c s="34" t="s">
        <v>735</v>
      </c>
      <c s="35" t="s">
        <v>5</v>
      </c>
      <c s="6" t="s">
        <v>736</v>
      </c>
      <c s="36" t="s">
        <v>93</v>
      </c>
      <c s="37">
        <v>10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59</v>
      </c>
    </row>
    <row r="207" spans="1:16" ht="12.75">
      <c r="A207" t="s">
        <v>49</v>
      </c>
      <c s="34" t="s">
        <v>209</v>
      </c>
      <c s="34" t="s">
        <v>737</v>
      </c>
      <c s="35" t="s">
        <v>5</v>
      </c>
      <c s="6" t="s">
        <v>738</v>
      </c>
      <c s="36" t="s">
        <v>93</v>
      </c>
      <c s="37">
        <v>10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377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59</v>
      </c>
    </row>
    <row r="211" spans="1:16" ht="12.75">
      <c r="A211" t="s">
        <v>49</v>
      </c>
      <c s="34" t="s">
        <v>212</v>
      </c>
      <c s="34" t="s">
        <v>965</v>
      </c>
      <c s="35" t="s">
        <v>5</v>
      </c>
      <c s="6" t="s">
        <v>966</v>
      </c>
      <c s="36" t="s">
        <v>100</v>
      </c>
      <c s="37">
        <v>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377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59</v>
      </c>
    </row>
    <row r="215" spans="1:16" ht="12.75">
      <c r="A215" t="s">
        <v>49</v>
      </c>
      <c s="34" t="s">
        <v>215</v>
      </c>
      <c s="34" t="s">
        <v>967</v>
      </c>
      <c s="35" t="s">
        <v>5</v>
      </c>
      <c s="6" t="s">
        <v>968</v>
      </c>
      <c s="36" t="s">
        <v>100</v>
      </c>
      <c s="37">
        <v>37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377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59</v>
      </c>
    </row>
    <row r="219" spans="1:16" ht="12.75">
      <c r="A219" t="s">
        <v>49</v>
      </c>
      <c s="34" t="s">
        <v>218</v>
      </c>
      <c s="34" t="s">
        <v>969</v>
      </c>
      <c s="35" t="s">
        <v>5</v>
      </c>
      <c s="6" t="s">
        <v>970</v>
      </c>
      <c s="36" t="s">
        <v>100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377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59</v>
      </c>
    </row>
    <row r="223" spans="1:16" ht="12.75">
      <c r="A223" t="s">
        <v>49</v>
      </c>
      <c s="34" t="s">
        <v>221</v>
      </c>
      <c s="34" t="s">
        <v>457</v>
      </c>
      <c s="35" t="s">
        <v>5</v>
      </c>
      <c s="6" t="s">
        <v>458</v>
      </c>
      <c s="36" t="s">
        <v>100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377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59</v>
      </c>
    </row>
    <row r="227" spans="1:16" ht="12.75">
      <c r="A227" t="s">
        <v>49</v>
      </c>
      <c s="34" t="s">
        <v>224</v>
      </c>
      <c s="34" t="s">
        <v>471</v>
      </c>
      <c s="35" t="s">
        <v>5</v>
      </c>
      <c s="6" t="s">
        <v>472</v>
      </c>
      <c s="36" t="s">
        <v>100</v>
      </c>
      <c s="37">
        <v>12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377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59</v>
      </c>
    </row>
    <row r="231" spans="1:16" ht="12.75">
      <c r="A231" t="s">
        <v>49</v>
      </c>
      <c s="34" t="s">
        <v>227</v>
      </c>
      <c s="34" t="s">
        <v>473</v>
      </c>
      <c s="35" t="s">
        <v>5</v>
      </c>
      <c s="6" t="s">
        <v>474</v>
      </c>
      <c s="36" t="s">
        <v>100</v>
      </c>
      <c s="37">
        <v>12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377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59</v>
      </c>
    </row>
    <row r="235" spans="1:16" ht="12.75">
      <c r="A235" t="s">
        <v>49</v>
      </c>
      <c s="34" t="s">
        <v>230</v>
      </c>
      <c s="34" t="s">
        <v>475</v>
      </c>
      <c s="35" t="s">
        <v>5</v>
      </c>
      <c s="6" t="s">
        <v>476</v>
      </c>
      <c s="36" t="s">
        <v>100</v>
      </c>
      <c s="37">
        <v>12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377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59</v>
      </c>
    </row>
    <row r="239" spans="1:16" ht="12.75">
      <c r="A239" t="s">
        <v>49</v>
      </c>
      <c s="34" t="s">
        <v>233</v>
      </c>
      <c s="34" t="s">
        <v>477</v>
      </c>
      <c s="35" t="s">
        <v>5</v>
      </c>
      <c s="6" t="s">
        <v>478</v>
      </c>
      <c s="36" t="s">
        <v>100</v>
      </c>
      <c s="37">
        <v>12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377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59</v>
      </c>
    </row>
    <row r="243" spans="1:16" ht="12.75">
      <c r="A243" t="s">
        <v>49</v>
      </c>
      <c s="34" t="s">
        <v>236</v>
      </c>
      <c s="34" t="s">
        <v>479</v>
      </c>
      <c s="35" t="s">
        <v>5</v>
      </c>
      <c s="6" t="s">
        <v>480</v>
      </c>
      <c s="36" t="s">
        <v>100</v>
      </c>
      <c s="37">
        <v>12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377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59</v>
      </c>
    </row>
    <row r="247" spans="1:16" ht="12.75">
      <c r="A247" t="s">
        <v>49</v>
      </c>
      <c s="34" t="s">
        <v>239</v>
      </c>
      <c s="34" t="s">
        <v>971</v>
      </c>
      <c s="35" t="s">
        <v>5</v>
      </c>
      <c s="6" t="s">
        <v>972</v>
      </c>
      <c s="36" t="s">
        <v>100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377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59</v>
      </c>
    </row>
    <row r="251" spans="1:16" ht="12.75">
      <c r="A251" t="s">
        <v>49</v>
      </c>
      <c s="34" t="s">
        <v>242</v>
      </c>
      <c s="34" t="s">
        <v>481</v>
      </c>
      <c s="35" t="s">
        <v>5</v>
      </c>
      <c s="6" t="s">
        <v>482</v>
      </c>
      <c s="36" t="s">
        <v>100</v>
      </c>
      <c s="37">
        <v>12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377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59</v>
      </c>
    </row>
    <row r="255" spans="1:16" ht="25.5">
      <c r="A255" t="s">
        <v>49</v>
      </c>
      <c s="34" t="s">
        <v>245</v>
      </c>
      <c s="34" t="s">
        <v>877</v>
      </c>
      <c s="35" t="s">
        <v>5</v>
      </c>
      <c s="6" t="s">
        <v>878</v>
      </c>
      <c s="36" t="s">
        <v>100</v>
      </c>
      <c s="37">
        <v>12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377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59</v>
      </c>
    </row>
    <row r="259" spans="1:16" ht="12.75">
      <c r="A259" t="s">
        <v>49</v>
      </c>
      <c s="34" t="s">
        <v>248</v>
      </c>
      <c s="34" t="s">
        <v>483</v>
      </c>
      <c s="35" t="s">
        <v>5</v>
      </c>
      <c s="6" t="s">
        <v>484</v>
      </c>
      <c s="36" t="s">
        <v>100</v>
      </c>
      <c s="37">
        <v>8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377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59</v>
      </c>
    </row>
    <row r="263" spans="1:16" ht="12.75">
      <c r="A263" t="s">
        <v>49</v>
      </c>
      <c s="34" t="s">
        <v>251</v>
      </c>
      <c s="34" t="s">
        <v>973</v>
      </c>
      <c s="35" t="s">
        <v>5</v>
      </c>
      <c s="6" t="s">
        <v>974</v>
      </c>
      <c s="36" t="s">
        <v>100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377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59</v>
      </c>
    </row>
    <row r="267" spans="1:16" ht="25.5">
      <c r="A267" t="s">
        <v>49</v>
      </c>
      <c s="34" t="s">
        <v>254</v>
      </c>
      <c s="34" t="s">
        <v>975</v>
      </c>
      <c s="35" t="s">
        <v>5</v>
      </c>
      <c s="6" t="s">
        <v>976</v>
      </c>
      <c s="36" t="s">
        <v>100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377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59</v>
      </c>
    </row>
    <row r="271" spans="1:16" ht="12.75">
      <c r="A271" t="s">
        <v>49</v>
      </c>
      <c s="34" t="s">
        <v>257</v>
      </c>
      <c s="34" t="s">
        <v>977</v>
      </c>
      <c s="35" t="s">
        <v>5</v>
      </c>
      <c s="6" t="s">
        <v>978</v>
      </c>
      <c s="36" t="s">
        <v>100</v>
      </c>
      <c s="37">
        <v>20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377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59</v>
      </c>
    </row>
    <row r="275" spans="1:16" ht="12.75">
      <c r="A275" t="s">
        <v>49</v>
      </c>
      <c s="34" t="s">
        <v>260</v>
      </c>
      <c s="34" t="s">
        <v>979</v>
      </c>
      <c s="35" t="s">
        <v>5</v>
      </c>
      <c s="6" t="s">
        <v>980</v>
      </c>
      <c s="36" t="s">
        <v>100</v>
      </c>
      <c s="37">
        <v>5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377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59</v>
      </c>
    </row>
    <row r="279" spans="1:16" ht="12.75">
      <c r="A279" t="s">
        <v>49</v>
      </c>
      <c s="34" t="s">
        <v>263</v>
      </c>
      <c s="34" t="s">
        <v>409</v>
      </c>
      <c s="35" t="s">
        <v>5</v>
      </c>
      <c s="6" t="s">
        <v>410</v>
      </c>
      <c s="36" t="s">
        <v>100</v>
      </c>
      <c s="37">
        <v>5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377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59</v>
      </c>
    </row>
    <row r="283" spans="1:13" ht="12.75">
      <c r="A283" t="s">
        <v>46</v>
      </c>
      <c r="C283" s="31" t="s">
        <v>26</v>
      </c>
      <c r="E283" s="33" t="s">
        <v>981</v>
      </c>
      <c r="J283" s="32">
        <f>0</f>
      </c>
      <c s="32">
        <f>0</f>
      </c>
      <c s="32">
        <f>0+L284+L288+L292+L296+L300+L304+L308+L312+L316+L320+L324+L328+L332+L336+L340+L344+L348+L352+L356+L360+L364+L368+L372+L376+L380+L384+L388</f>
      </c>
      <c s="32">
        <f>0+M284+M288+M292+M296+M300+M304+M308+M312+M316+M320+M324+M328+M332+M336+M340+M344+M348+M352+M356+M360+M364+M368+M372+M376+M380+M384+M388</f>
      </c>
    </row>
    <row r="284" spans="1:16" ht="25.5">
      <c r="A284" t="s">
        <v>49</v>
      </c>
      <c s="34" t="s">
        <v>266</v>
      </c>
      <c s="34" t="s">
        <v>640</v>
      </c>
      <c s="35" t="s">
        <v>5</v>
      </c>
      <c s="6" t="s">
        <v>641</v>
      </c>
      <c s="36" t="s">
        <v>93</v>
      </c>
      <c s="37">
        <v>90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377</v>
      </c>
      <c>
        <f>(M284*21)/100</f>
      </c>
      <c t="s">
        <v>27</v>
      </c>
    </row>
    <row r="285" spans="1:5" ht="12.75">
      <c r="A285" s="35" t="s">
        <v>54</v>
      </c>
      <c r="E285" s="39" t="s">
        <v>5</v>
      </c>
    </row>
    <row r="286" spans="1:5" ht="12.75">
      <c r="A286" s="35" t="s">
        <v>56</v>
      </c>
      <c r="E286" s="40" t="s">
        <v>57</v>
      </c>
    </row>
    <row r="287" spans="1:5" ht="12.75">
      <c r="A287" t="s">
        <v>58</v>
      </c>
      <c r="E287" s="39" t="s">
        <v>756</v>
      </c>
    </row>
    <row r="288" spans="1:16" ht="25.5">
      <c r="A288" t="s">
        <v>49</v>
      </c>
      <c s="34" t="s">
        <v>269</v>
      </c>
      <c s="34" t="s">
        <v>642</v>
      </c>
      <c s="35" t="s">
        <v>5</v>
      </c>
      <c s="6" t="s">
        <v>643</v>
      </c>
      <c s="36" t="s">
        <v>100</v>
      </c>
      <c s="37">
        <v>20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377</v>
      </c>
      <c>
        <f>(M288*21)/100</f>
      </c>
      <c t="s">
        <v>27</v>
      </c>
    </row>
    <row r="289" spans="1:5" ht="12.75">
      <c r="A289" s="35" t="s">
        <v>54</v>
      </c>
      <c r="E289" s="39" t="s">
        <v>5</v>
      </c>
    </row>
    <row r="290" spans="1:5" ht="12.75">
      <c r="A290" s="35" t="s">
        <v>56</v>
      </c>
      <c r="E290" s="40" t="s">
        <v>57</v>
      </c>
    </row>
    <row r="291" spans="1:5" ht="12.75">
      <c r="A291" t="s">
        <v>58</v>
      </c>
      <c r="E291" s="39" t="s">
        <v>756</v>
      </c>
    </row>
    <row r="292" spans="1:16" ht="12.75">
      <c r="A292" t="s">
        <v>49</v>
      </c>
      <c s="34" t="s">
        <v>272</v>
      </c>
      <c s="34" t="s">
        <v>543</v>
      </c>
      <c s="35" t="s">
        <v>5</v>
      </c>
      <c s="6" t="s">
        <v>544</v>
      </c>
      <c s="36" t="s">
        <v>93</v>
      </c>
      <c s="37">
        <v>1200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377</v>
      </c>
      <c>
        <f>(M292*21)/100</f>
      </c>
      <c t="s">
        <v>27</v>
      </c>
    </row>
    <row r="293" spans="1:5" ht="12.75">
      <c r="A293" s="35" t="s">
        <v>54</v>
      </c>
      <c r="E293" s="39" t="s">
        <v>5</v>
      </c>
    </row>
    <row r="294" spans="1:5" ht="12.75">
      <c r="A294" s="35" t="s">
        <v>56</v>
      </c>
      <c r="E294" s="40" t="s">
        <v>57</v>
      </c>
    </row>
    <row r="295" spans="1:5" ht="12.75">
      <c r="A295" t="s">
        <v>58</v>
      </c>
      <c r="E295" s="39" t="s">
        <v>756</v>
      </c>
    </row>
    <row r="296" spans="1:16" ht="25.5">
      <c r="A296" t="s">
        <v>49</v>
      </c>
      <c s="34" t="s">
        <v>275</v>
      </c>
      <c s="34" t="s">
        <v>883</v>
      </c>
      <c s="35" t="s">
        <v>5</v>
      </c>
      <c s="6" t="s">
        <v>884</v>
      </c>
      <c s="36" t="s">
        <v>100</v>
      </c>
      <c s="37">
        <v>40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377</v>
      </c>
      <c>
        <f>(M296*21)/100</f>
      </c>
      <c t="s">
        <v>27</v>
      </c>
    </row>
    <row r="297" spans="1:5" ht="12.75">
      <c r="A297" s="35" t="s">
        <v>54</v>
      </c>
      <c r="E297" s="39" t="s">
        <v>5</v>
      </c>
    </row>
    <row r="298" spans="1:5" ht="12.75">
      <c r="A298" s="35" t="s">
        <v>56</v>
      </c>
      <c r="E298" s="40" t="s">
        <v>57</v>
      </c>
    </row>
    <row r="299" spans="1:5" ht="12.75">
      <c r="A299" t="s">
        <v>58</v>
      </c>
      <c r="E299" s="39" t="s">
        <v>756</v>
      </c>
    </row>
    <row r="300" spans="1:16" ht="12.75">
      <c r="A300" t="s">
        <v>49</v>
      </c>
      <c s="34" t="s">
        <v>278</v>
      </c>
      <c s="34" t="s">
        <v>539</v>
      </c>
      <c s="35" t="s">
        <v>5</v>
      </c>
      <c s="6" t="s">
        <v>540</v>
      </c>
      <c s="36" t="s">
        <v>134</v>
      </c>
      <c s="37">
        <v>2.2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377</v>
      </c>
      <c>
        <f>(M300*21)/100</f>
      </c>
      <c t="s">
        <v>27</v>
      </c>
    </row>
    <row r="301" spans="1:5" ht="12.75">
      <c r="A301" s="35" t="s">
        <v>54</v>
      </c>
      <c r="E301" s="39" t="s">
        <v>5</v>
      </c>
    </row>
    <row r="302" spans="1:5" ht="12.75">
      <c r="A302" s="35" t="s">
        <v>56</v>
      </c>
      <c r="E302" s="40" t="s">
        <v>57</v>
      </c>
    </row>
    <row r="303" spans="1:5" ht="12.75">
      <c r="A303" t="s">
        <v>58</v>
      </c>
      <c r="E303" s="39" t="s">
        <v>59</v>
      </c>
    </row>
    <row r="304" spans="1:16" ht="12.75">
      <c r="A304" t="s">
        <v>49</v>
      </c>
      <c s="34" t="s">
        <v>281</v>
      </c>
      <c s="34" t="s">
        <v>541</v>
      </c>
      <c s="35" t="s">
        <v>5</v>
      </c>
      <c s="6" t="s">
        <v>542</v>
      </c>
      <c s="36" t="s">
        <v>134</v>
      </c>
      <c s="37">
        <v>2.2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377</v>
      </c>
      <c>
        <f>(M304*21)/100</f>
      </c>
      <c t="s">
        <v>27</v>
      </c>
    </row>
    <row r="305" spans="1:5" ht="12.75">
      <c r="A305" s="35" t="s">
        <v>54</v>
      </c>
      <c r="E305" s="39" t="s">
        <v>5</v>
      </c>
    </row>
    <row r="306" spans="1:5" ht="12.75">
      <c r="A306" s="35" t="s">
        <v>56</v>
      </c>
      <c r="E306" s="40" t="s">
        <v>57</v>
      </c>
    </row>
    <row r="307" spans="1:5" ht="12.75">
      <c r="A307" t="s">
        <v>58</v>
      </c>
      <c r="E307" s="39" t="s">
        <v>59</v>
      </c>
    </row>
    <row r="308" spans="1:16" ht="12.75">
      <c r="A308" t="s">
        <v>49</v>
      </c>
      <c s="34" t="s">
        <v>284</v>
      </c>
      <c s="34" t="s">
        <v>982</v>
      </c>
      <c s="35" t="s">
        <v>5</v>
      </c>
      <c s="6" t="s">
        <v>983</v>
      </c>
      <c s="36" t="s">
        <v>100</v>
      </c>
      <c s="37">
        <v>10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373</v>
      </c>
      <c>
        <f>(M308*21)/100</f>
      </c>
      <c t="s">
        <v>27</v>
      </c>
    </row>
    <row r="309" spans="1:5" ht="12.75">
      <c r="A309" s="35" t="s">
        <v>54</v>
      </c>
      <c r="E309" s="39" t="s">
        <v>5</v>
      </c>
    </row>
    <row r="310" spans="1:5" ht="12.75">
      <c r="A310" s="35" t="s">
        <v>56</v>
      </c>
      <c r="E310" s="40" t="s">
        <v>57</v>
      </c>
    </row>
    <row r="311" spans="1:5" ht="12.75">
      <c r="A311" t="s">
        <v>58</v>
      </c>
      <c r="E311" s="39" t="s">
        <v>984</v>
      </c>
    </row>
    <row r="312" spans="1:16" ht="12.75">
      <c r="A312" t="s">
        <v>49</v>
      </c>
      <c s="34" t="s">
        <v>287</v>
      </c>
      <c s="34" t="s">
        <v>525</v>
      </c>
      <c s="35" t="s">
        <v>5</v>
      </c>
      <c s="6" t="s">
        <v>526</v>
      </c>
      <c s="36" t="s">
        <v>100</v>
      </c>
      <c s="37">
        <v>96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377</v>
      </c>
      <c>
        <f>(M312*21)/100</f>
      </c>
      <c t="s">
        <v>27</v>
      </c>
    </row>
    <row r="313" spans="1:5" ht="12.75">
      <c r="A313" s="35" t="s">
        <v>54</v>
      </c>
      <c r="E313" s="39" t="s">
        <v>5</v>
      </c>
    </row>
    <row r="314" spans="1:5" ht="12.75">
      <c r="A314" s="35" t="s">
        <v>56</v>
      </c>
      <c r="E314" s="40" t="s">
        <v>57</v>
      </c>
    </row>
    <row r="315" spans="1:5" ht="12.75">
      <c r="A315" t="s">
        <v>58</v>
      </c>
      <c r="E315" s="39" t="s">
        <v>59</v>
      </c>
    </row>
    <row r="316" spans="1:16" ht="12.75">
      <c r="A316" t="s">
        <v>49</v>
      </c>
      <c s="34" t="s">
        <v>290</v>
      </c>
      <c s="34" t="s">
        <v>527</v>
      </c>
      <c s="35" t="s">
        <v>5</v>
      </c>
      <c s="6" t="s">
        <v>528</v>
      </c>
      <c s="36" t="s">
        <v>100</v>
      </c>
      <c s="37">
        <v>96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377</v>
      </c>
      <c>
        <f>(M316*21)/100</f>
      </c>
      <c t="s">
        <v>27</v>
      </c>
    </row>
    <row r="317" spans="1:5" ht="12.75">
      <c r="A317" s="35" t="s">
        <v>54</v>
      </c>
      <c r="E317" s="39" t="s">
        <v>5</v>
      </c>
    </row>
    <row r="318" spans="1:5" ht="12.75">
      <c r="A318" s="35" t="s">
        <v>56</v>
      </c>
      <c r="E318" s="40" t="s">
        <v>57</v>
      </c>
    </row>
    <row r="319" spans="1:5" ht="12.75">
      <c r="A319" t="s">
        <v>58</v>
      </c>
      <c r="E319" s="39" t="s">
        <v>59</v>
      </c>
    </row>
    <row r="320" spans="1:16" ht="12.75">
      <c r="A320" t="s">
        <v>49</v>
      </c>
      <c s="34" t="s">
        <v>293</v>
      </c>
      <c s="34" t="s">
        <v>529</v>
      </c>
      <c s="35" t="s">
        <v>5</v>
      </c>
      <c s="6" t="s">
        <v>530</v>
      </c>
      <c s="36" t="s">
        <v>100</v>
      </c>
      <c s="37">
        <v>48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377</v>
      </c>
      <c>
        <f>(M320*21)/100</f>
      </c>
      <c t="s">
        <v>27</v>
      </c>
    </row>
    <row r="321" spans="1:5" ht="12.75">
      <c r="A321" s="35" t="s">
        <v>54</v>
      </c>
      <c r="E321" s="39" t="s">
        <v>5</v>
      </c>
    </row>
    <row r="322" spans="1:5" ht="12.75">
      <c r="A322" s="35" t="s">
        <v>56</v>
      </c>
      <c r="E322" s="40" t="s">
        <v>57</v>
      </c>
    </row>
    <row r="323" spans="1:5" ht="12.75">
      <c r="A323" t="s">
        <v>58</v>
      </c>
      <c r="E323" s="39" t="s">
        <v>59</v>
      </c>
    </row>
    <row r="324" spans="1:16" ht="12.75">
      <c r="A324" t="s">
        <v>49</v>
      </c>
      <c s="34" t="s">
        <v>296</v>
      </c>
      <c s="34" t="s">
        <v>531</v>
      </c>
      <c s="35" t="s">
        <v>5</v>
      </c>
      <c s="6" t="s">
        <v>532</v>
      </c>
      <c s="36" t="s">
        <v>100</v>
      </c>
      <c s="37">
        <v>48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377</v>
      </c>
      <c>
        <f>(M324*21)/100</f>
      </c>
      <c t="s">
        <v>27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56</v>
      </c>
      <c r="E326" s="40" t="s">
        <v>57</v>
      </c>
    </row>
    <row r="327" spans="1:5" ht="12.75">
      <c r="A327" t="s">
        <v>58</v>
      </c>
      <c r="E327" s="39" t="s">
        <v>59</v>
      </c>
    </row>
    <row r="328" spans="1:16" ht="12.75">
      <c r="A328" t="s">
        <v>49</v>
      </c>
      <c s="34" t="s">
        <v>299</v>
      </c>
      <c s="34" t="s">
        <v>362</v>
      </c>
      <c s="35" t="s">
        <v>5</v>
      </c>
      <c s="6" t="s">
        <v>363</v>
      </c>
      <c s="36" t="s">
        <v>364</v>
      </c>
      <c s="37">
        <v>16.4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377</v>
      </c>
      <c>
        <f>(M328*21)/100</f>
      </c>
      <c t="s">
        <v>27</v>
      </c>
    </row>
    <row r="329" spans="1:5" ht="12.75">
      <c r="A329" s="35" t="s">
        <v>54</v>
      </c>
      <c r="E329" s="39" t="s">
        <v>5</v>
      </c>
    </row>
    <row r="330" spans="1:5" ht="12.75">
      <c r="A330" s="35" t="s">
        <v>56</v>
      </c>
      <c r="E330" s="40" t="s">
        <v>57</v>
      </c>
    </row>
    <row r="331" spans="1:5" ht="12.75">
      <c r="A331" t="s">
        <v>58</v>
      </c>
      <c r="E331" s="39" t="s">
        <v>59</v>
      </c>
    </row>
    <row r="332" spans="1:16" ht="12.75">
      <c r="A332" t="s">
        <v>49</v>
      </c>
      <c s="34" t="s">
        <v>302</v>
      </c>
      <c s="34" t="s">
        <v>520</v>
      </c>
      <c s="35" t="s">
        <v>5</v>
      </c>
      <c s="6" t="s">
        <v>521</v>
      </c>
      <c s="36" t="s">
        <v>100</v>
      </c>
      <c s="37">
        <v>24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377</v>
      </c>
      <c>
        <f>(M332*21)/100</f>
      </c>
      <c t="s">
        <v>27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56</v>
      </c>
      <c r="E334" s="40" t="s">
        <v>57</v>
      </c>
    </row>
    <row r="335" spans="1:5" ht="12.75">
      <c r="A335" t="s">
        <v>58</v>
      </c>
      <c r="E335" s="39" t="s">
        <v>59</v>
      </c>
    </row>
    <row r="336" spans="1:16" ht="12.75">
      <c r="A336" t="s">
        <v>49</v>
      </c>
      <c s="34" t="s">
        <v>305</v>
      </c>
      <c s="34" t="s">
        <v>522</v>
      </c>
      <c s="35" t="s">
        <v>5</v>
      </c>
      <c s="6" t="s">
        <v>523</v>
      </c>
      <c s="36" t="s">
        <v>524</v>
      </c>
      <c s="37">
        <v>48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377</v>
      </c>
      <c>
        <f>(M336*21)/100</f>
      </c>
      <c t="s">
        <v>27</v>
      </c>
    </row>
    <row r="337" spans="1:5" ht="12.75">
      <c r="A337" s="35" t="s">
        <v>54</v>
      </c>
      <c r="E337" s="39" t="s">
        <v>5</v>
      </c>
    </row>
    <row r="338" spans="1:5" ht="12.75">
      <c r="A338" s="35" t="s">
        <v>56</v>
      </c>
      <c r="E338" s="40" t="s">
        <v>57</v>
      </c>
    </row>
    <row r="339" spans="1:5" ht="12.75">
      <c r="A339" t="s">
        <v>58</v>
      </c>
      <c r="E339" s="39" t="s">
        <v>59</v>
      </c>
    </row>
    <row r="340" spans="1:16" ht="12.75">
      <c r="A340" t="s">
        <v>49</v>
      </c>
      <c s="34" t="s">
        <v>308</v>
      </c>
      <c s="34" t="s">
        <v>985</v>
      </c>
      <c s="35" t="s">
        <v>5</v>
      </c>
      <c s="6" t="s">
        <v>986</v>
      </c>
      <c s="36" t="s">
        <v>93</v>
      </c>
      <c s="37">
        <v>3050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377</v>
      </c>
      <c>
        <f>(M340*21)/100</f>
      </c>
      <c t="s">
        <v>27</v>
      </c>
    </row>
    <row r="341" spans="1:5" ht="12.75">
      <c r="A341" s="35" t="s">
        <v>54</v>
      </c>
      <c r="E341" s="39" t="s">
        <v>5</v>
      </c>
    </row>
    <row r="342" spans="1:5" ht="12.75">
      <c r="A342" s="35" t="s">
        <v>56</v>
      </c>
      <c r="E342" s="40" t="s">
        <v>57</v>
      </c>
    </row>
    <row r="343" spans="1:5" ht="12.75">
      <c r="A343" t="s">
        <v>58</v>
      </c>
      <c r="E343" s="39" t="s">
        <v>59</v>
      </c>
    </row>
    <row r="344" spans="1:16" ht="12.75">
      <c r="A344" t="s">
        <v>49</v>
      </c>
      <c s="34" t="s">
        <v>311</v>
      </c>
      <c s="34" t="s">
        <v>987</v>
      </c>
      <c s="35" t="s">
        <v>5</v>
      </c>
      <c s="6" t="s">
        <v>988</v>
      </c>
      <c s="36" t="s">
        <v>93</v>
      </c>
      <c s="37">
        <v>380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377</v>
      </c>
      <c>
        <f>(M344*21)/100</f>
      </c>
      <c t="s">
        <v>27</v>
      </c>
    </row>
    <row r="345" spans="1:5" ht="12.75">
      <c r="A345" s="35" t="s">
        <v>54</v>
      </c>
      <c r="E345" s="39" t="s">
        <v>5</v>
      </c>
    </row>
    <row r="346" spans="1:5" ht="12.75">
      <c r="A346" s="35" t="s">
        <v>56</v>
      </c>
      <c r="E346" s="40" t="s">
        <v>57</v>
      </c>
    </row>
    <row r="347" spans="1:5" ht="12.75">
      <c r="A347" t="s">
        <v>58</v>
      </c>
      <c r="E347" s="39" t="s">
        <v>59</v>
      </c>
    </row>
    <row r="348" spans="1:16" ht="12.75">
      <c r="A348" t="s">
        <v>49</v>
      </c>
      <c s="34" t="s">
        <v>314</v>
      </c>
      <c s="34" t="s">
        <v>989</v>
      </c>
      <c s="35" t="s">
        <v>5</v>
      </c>
      <c s="6" t="s">
        <v>990</v>
      </c>
      <c s="36" t="s">
        <v>93</v>
      </c>
      <c s="37">
        <v>130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377</v>
      </c>
      <c>
        <f>(M348*21)/100</f>
      </c>
      <c t="s">
        <v>27</v>
      </c>
    </row>
    <row r="349" spans="1:5" ht="12.75">
      <c r="A349" s="35" t="s">
        <v>54</v>
      </c>
      <c r="E349" s="39" t="s">
        <v>5</v>
      </c>
    </row>
    <row r="350" spans="1:5" ht="12.75">
      <c r="A350" s="35" t="s">
        <v>56</v>
      </c>
      <c r="E350" s="40" t="s">
        <v>57</v>
      </c>
    </row>
    <row r="351" spans="1:5" ht="12.75">
      <c r="A351" t="s">
        <v>58</v>
      </c>
      <c r="E351" s="39" t="s">
        <v>59</v>
      </c>
    </row>
    <row r="352" spans="1:16" ht="12.75">
      <c r="A352" t="s">
        <v>49</v>
      </c>
      <c s="34" t="s">
        <v>317</v>
      </c>
      <c s="34" t="s">
        <v>438</v>
      </c>
      <c s="35" t="s">
        <v>5</v>
      </c>
      <c s="6" t="s">
        <v>439</v>
      </c>
      <c s="36" t="s">
        <v>440</v>
      </c>
      <c s="37">
        <v>1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377</v>
      </c>
      <c>
        <f>(M352*21)/100</f>
      </c>
      <c t="s">
        <v>27</v>
      </c>
    </row>
    <row r="353" spans="1:5" ht="12.75">
      <c r="A353" s="35" t="s">
        <v>54</v>
      </c>
      <c r="E353" s="39" t="s">
        <v>5</v>
      </c>
    </row>
    <row r="354" spans="1:5" ht="12.75">
      <c r="A354" s="35" t="s">
        <v>56</v>
      </c>
      <c r="E354" s="40" t="s">
        <v>57</v>
      </c>
    </row>
    <row r="355" spans="1:5" ht="12.75">
      <c r="A355" t="s">
        <v>58</v>
      </c>
      <c r="E355" s="39" t="s">
        <v>59</v>
      </c>
    </row>
    <row r="356" spans="1:16" ht="12.75">
      <c r="A356" t="s">
        <v>49</v>
      </c>
      <c s="34" t="s">
        <v>320</v>
      </c>
      <c s="34" t="s">
        <v>441</v>
      </c>
      <c s="35" t="s">
        <v>5</v>
      </c>
      <c s="6" t="s">
        <v>442</v>
      </c>
      <c s="36" t="s">
        <v>93</v>
      </c>
      <c s="37">
        <v>130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377</v>
      </c>
      <c>
        <f>(M356*21)/100</f>
      </c>
      <c t="s">
        <v>27</v>
      </c>
    </row>
    <row r="357" spans="1:5" ht="12.75">
      <c r="A357" s="35" t="s">
        <v>54</v>
      </c>
      <c r="E357" s="39" t="s">
        <v>5</v>
      </c>
    </row>
    <row r="358" spans="1:5" ht="12.75">
      <c r="A358" s="35" t="s">
        <v>56</v>
      </c>
      <c r="E358" s="40" t="s">
        <v>57</v>
      </c>
    </row>
    <row r="359" spans="1:5" ht="12.75">
      <c r="A359" t="s">
        <v>58</v>
      </c>
      <c r="E359" s="39" t="s">
        <v>59</v>
      </c>
    </row>
    <row r="360" spans="1:16" ht="12.75">
      <c r="A360" t="s">
        <v>49</v>
      </c>
      <c s="34" t="s">
        <v>323</v>
      </c>
      <c s="34" t="s">
        <v>551</v>
      </c>
      <c s="35" t="s">
        <v>5</v>
      </c>
      <c s="6" t="s">
        <v>552</v>
      </c>
      <c s="36" t="s">
        <v>100</v>
      </c>
      <c s="37">
        <v>40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377</v>
      </c>
      <c>
        <f>(M360*21)/100</f>
      </c>
      <c t="s">
        <v>27</v>
      </c>
    </row>
    <row r="361" spans="1:5" ht="12.75">
      <c r="A361" s="35" t="s">
        <v>54</v>
      </c>
      <c r="E361" s="39" t="s">
        <v>5</v>
      </c>
    </row>
    <row r="362" spans="1:5" ht="12.75">
      <c r="A362" s="35" t="s">
        <v>56</v>
      </c>
      <c r="E362" s="40" t="s">
        <v>57</v>
      </c>
    </row>
    <row r="363" spans="1:5" ht="12.75">
      <c r="A363" t="s">
        <v>58</v>
      </c>
      <c r="E363" s="39" t="s">
        <v>59</v>
      </c>
    </row>
    <row r="364" spans="1:16" ht="12.75">
      <c r="A364" t="s">
        <v>49</v>
      </c>
      <c s="34" t="s">
        <v>326</v>
      </c>
      <c s="34" t="s">
        <v>494</v>
      </c>
      <c s="35" t="s">
        <v>5</v>
      </c>
      <c s="6" t="s">
        <v>495</v>
      </c>
      <c s="36" t="s">
        <v>93</v>
      </c>
      <c s="37">
        <v>50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377</v>
      </c>
      <c>
        <f>(M364*21)/100</f>
      </c>
      <c t="s">
        <v>27</v>
      </c>
    </row>
    <row r="365" spans="1:5" ht="12.75">
      <c r="A365" s="35" t="s">
        <v>54</v>
      </c>
      <c r="E365" s="39" t="s">
        <v>5</v>
      </c>
    </row>
    <row r="366" spans="1:5" ht="12.75">
      <c r="A366" s="35" t="s">
        <v>56</v>
      </c>
      <c r="E366" s="40" t="s">
        <v>57</v>
      </c>
    </row>
    <row r="367" spans="1:5" ht="12.75">
      <c r="A367" t="s">
        <v>58</v>
      </c>
      <c r="E367" s="39" t="s">
        <v>59</v>
      </c>
    </row>
    <row r="368" spans="1:16" ht="12.75">
      <c r="A368" t="s">
        <v>49</v>
      </c>
      <c s="34" t="s">
        <v>330</v>
      </c>
      <c s="34" t="s">
        <v>496</v>
      </c>
      <c s="35" t="s">
        <v>5</v>
      </c>
      <c s="6" t="s">
        <v>497</v>
      </c>
      <c s="36" t="s">
        <v>93</v>
      </c>
      <c s="37">
        <v>50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377</v>
      </c>
      <c>
        <f>(M368*21)/100</f>
      </c>
      <c t="s">
        <v>27</v>
      </c>
    </row>
    <row r="369" spans="1:5" ht="12.75">
      <c r="A369" s="35" t="s">
        <v>54</v>
      </c>
      <c r="E369" s="39" t="s">
        <v>5</v>
      </c>
    </row>
    <row r="370" spans="1:5" ht="12.75">
      <c r="A370" s="35" t="s">
        <v>56</v>
      </c>
      <c r="E370" s="40" t="s">
        <v>57</v>
      </c>
    </row>
    <row r="371" spans="1:5" ht="12.75">
      <c r="A371" t="s">
        <v>58</v>
      </c>
      <c r="E371" s="39" t="s">
        <v>59</v>
      </c>
    </row>
    <row r="372" spans="1:16" ht="25.5">
      <c r="A372" t="s">
        <v>49</v>
      </c>
      <c s="34" t="s">
        <v>333</v>
      </c>
      <c s="34" t="s">
        <v>765</v>
      </c>
      <c s="35" t="s">
        <v>5</v>
      </c>
      <c s="6" t="s">
        <v>766</v>
      </c>
      <c s="36" t="s">
        <v>93</v>
      </c>
      <c s="37">
        <v>960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377</v>
      </c>
      <c>
        <f>(M372*21)/100</f>
      </c>
      <c t="s">
        <v>27</v>
      </c>
    </row>
    <row r="373" spans="1:5" ht="12.75">
      <c r="A373" s="35" t="s">
        <v>54</v>
      </c>
      <c r="E373" s="39" t="s">
        <v>5</v>
      </c>
    </row>
    <row r="374" spans="1:5" ht="12.75">
      <c r="A374" s="35" t="s">
        <v>56</v>
      </c>
      <c r="E374" s="40" t="s">
        <v>57</v>
      </c>
    </row>
    <row r="375" spans="1:5" ht="12.75">
      <c r="A375" t="s">
        <v>58</v>
      </c>
      <c r="E375" s="39" t="s">
        <v>59</v>
      </c>
    </row>
    <row r="376" spans="1:16" ht="25.5">
      <c r="A376" t="s">
        <v>49</v>
      </c>
      <c s="34" t="s">
        <v>336</v>
      </c>
      <c s="34" t="s">
        <v>889</v>
      </c>
      <c s="35" t="s">
        <v>5</v>
      </c>
      <c s="6" t="s">
        <v>890</v>
      </c>
      <c s="36" t="s">
        <v>93</v>
      </c>
      <c s="37">
        <v>80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377</v>
      </c>
      <c>
        <f>(M376*21)/100</f>
      </c>
      <c t="s">
        <v>27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56</v>
      </c>
      <c r="E378" s="40" t="s">
        <v>57</v>
      </c>
    </row>
    <row r="379" spans="1:5" ht="12.75">
      <c r="A379" t="s">
        <v>58</v>
      </c>
      <c r="E379" s="39" t="s">
        <v>59</v>
      </c>
    </row>
    <row r="380" spans="1:16" ht="25.5">
      <c r="A380" t="s">
        <v>49</v>
      </c>
      <c s="34" t="s">
        <v>339</v>
      </c>
      <c s="34" t="s">
        <v>991</v>
      </c>
      <c s="35" t="s">
        <v>5</v>
      </c>
      <c s="6" t="s">
        <v>992</v>
      </c>
      <c s="36" t="s">
        <v>93</v>
      </c>
      <c s="37">
        <v>50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377</v>
      </c>
      <c>
        <f>(M380*21)/100</f>
      </c>
      <c t="s">
        <v>27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56</v>
      </c>
      <c r="E382" s="40" t="s">
        <v>57</v>
      </c>
    </row>
    <row r="383" spans="1:5" ht="12.75">
      <c r="A383" t="s">
        <v>58</v>
      </c>
      <c r="E383" s="39" t="s">
        <v>59</v>
      </c>
    </row>
    <row r="384" spans="1:16" ht="25.5">
      <c r="A384" t="s">
        <v>49</v>
      </c>
      <c s="34" t="s">
        <v>342</v>
      </c>
      <c s="34" t="s">
        <v>767</v>
      </c>
      <c s="35" t="s">
        <v>5</v>
      </c>
      <c s="6" t="s">
        <v>768</v>
      </c>
      <c s="36" t="s">
        <v>93</v>
      </c>
      <c s="37">
        <v>360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377</v>
      </c>
      <c>
        <f>(M384*21)/100</f>
      </c>
      <c t="s">
        <v>27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56</v>
      </c>
      <c r="E386" s="40" t="s">
        <v>57</v>
      </c>
    </row>
    <row r="387" spans="1:5" ht="12.75">
      <c r="A387" t="s">
        <v>58</v>
      </c>
      <c r="E387" s="39" t="s">
        <v>59</v>
      </c>
    </row>
    <row r="388" spans="1:16" ht="25.5">
      <c r="A388" t="s">
        <v>49</v>
      </c>
      <c s="34" t="s">
        <v>345</v>
      </c>
      <c s="34" t="s">
        <v>769</v>
      </c>
      <c s="35" t="s">
        <v>5</v>
      </c>
      <c s="6" t="s">
        <v>770</v>
      </c>
      <c s="36" t="s">
        <v>93</v>
      </c>
      <c s="37">
        <v>360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377</v>
      </c>
      <c>
        <f>(M388*21)/100</f>
      </c>
      <c t="s">
        <v>27</v>
      </c>
    </row>
    <row r="389" spans="1:5" ht="12.75">
      <c r="A389" s="35" t="s">
        <v>54</v>
      </c>
      <c r="E389" s="39" t="s">
        <v>5</v>
      </c>
    </row>
    <row r="390" spans="1:5" ht="12.75">
      <c r="A390" s="35" t="s">
        <v>56</v>
      </c>
      <c r="E390" s="40" t="s">
        <v>57</v>
      </c>
    </row>
    <row r="391" spans="1:5" ht="12.75">
      <c r="A391" t="s">
        <v>58</v>
      </c>
      <c r="E391" s="39" t="s">
        <v>59</v>
      </c>
    </row>
    <row r="392" spans="1:13" ht="12.75">
      <c r="A392" t="s">
        <v>46</v>
      </c>
      <c r="C392" s="31" t="s">
        <v>64</v>
      </c>
      <c r="E392" s="33" t="s">
        <v>993</v>
      </c>
      <c r="J392" s="32">
        <f>0</f>
      </c>
      <c s="32">
        <f>0</f>
      </c>
      <c s="32">
        <f>0+L393+L397+L401+L405+L409+L413+L417+L421+L425+L429+L433+L437</f>
      </c>
      <c s="32">
        <f>0+M393+M397+M401+M405+M409+M413+M417+M421+M425+M429+M433+M437</f>
      </c>
    </row>
    <row r="393" spans="1:16" ht="12.75">
      <c r="A393" t="s">
        <v>49</v>
      </c>
      <c s="34" t="s">
        <v>348</v>
      </c>
      <c s="34" t="s">
        <v>994</v>
      </c>
      <c s="35" t="s">
        <v>5</v>
      </c>
      <c s="6" t="s">
        <v>995</v>
      </c>
      <c s="36" t="s">
        <v>100</v>
      </c>
      <c s="37">
        <v>37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377</v>
      </c>
      <c>
        <f>(M393*21)/100</f>
      </c>
      <c t="s">
        <v>27</v>
      </c>
    </row>
    <row r="394" spans="1:5" ht="12.75">
      <c r="A394" s="35" t="s">
        <v>54</v>
      </c>
      <c r="E394" s="39" t="s">
        <v>5</v>
      </c>
    </row>
    <row r="395" spans="1:5" ht="12.75">
      <c r="A395" s="35" t="s">
        <v>56</v>
      </c>
      <c r="E395" s="40" t="s">
        <v>57</v>
      </c>
    </row>
    <row r="396" spans="1:5" ht="12.75">
      <c r="A396" t="s">
        <v>58</v>
      </c>
      <c r="E396" s="39" t="s">
        <v>59</v>
      </c>
    </row>
    <row r="397" spans="1:16" ht="12.75">
      <c r="A397" t="s">
        <v>49</v>
      </c>
      <c s="34" t="s">
        <v>351</v>
      </c>
      <c s="34" t="s">
        <v>996</v>
      </c>
      <c s="35" t="s">
        <v>5</v>
      </c>
      <c s="6" t="s">
        <v>997</v>
      </c>
      <c s="36" t="s">
        <v>100</v>
      </c>
      <c s="37">
        <v>37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377</v>
      </c>
      <c>
        <f>(M397*21)/100</f>
      </c>
      <c t="s">
        <v>27</v>
      </c>
    </row>
    <row r="398" spans="1:5" ht="12.75">
      <c r="A398" s="35" t="s">
        <v>54</v>
      </c>
      <c r="E398" s="39" t="s">
        <v>5</v>
      </c>
    </row>
    <row r="399" spans="1:5" ht="12.75">
      <c r="A399" s="35" t="s">
        <v>56</v>
      </c>
      <c r="E399" s="40" t="s">
        <v>57</v>
      </c>
    </row>
    <row r="400" spans="1:5" ht="12.75">
      <c r="A400" t="s">
        <v>58</v>
      </c>
      <c r="E400" s="39" t="s">
        <v>59</v>
      </c>
    </row>
    <row r="401" spans="1:16" ht="12.75">
      <c r="A401" t="s">
        <v>49</v>
      </c>
      <c s="34" t="s">
        <v>354</v>
      </c>
      <c s="34" t="s">
        <v>998</v>
      </c>
      <c s="35" t="s">
        <v>5</v>
      </c>
      <c s="6" t="s">
        <v>999</v>
      </c>
      <c s="36" t="s">
        <v>751</v>
      </c>
      <c s="37">
        <v>1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377</v>
      </c>
      <c>
        <f>(M401*21)/100</f>
      </c>
      <c t="s">
        <v>27</v>
      </c>
    </row>
    <row r="402" spans="1:5" ht="12.75">
      <c r="A402" s="35" t="s">
        <v>54</v>
      </c>
      <c r="E402" s="39" t="s">
        <v>5</v>
      </c>
    </row>
    <row r="403" spans="1:5" ht="12.75">
      <c r="A403" s="35" t="s">
        <v>56</v>
      </c>
      <c r="E403" s="40" t="s">
        <v>57</v>
      </c>
    </row>
    <row r="404" spans="1:5" ht="12.75">
      <c r="A404" t="s">
        <v>58</v>
      </c>
      <c r="E404" s="39" t="s">
        <v>59</v>
      </c>
    </row>
    <row r="405" spans="1:16" ht="25.5">
      <c r="A405" t="s">
        <v>49</v>
      </c>
      <c s="34" t="s">
        <v>358</v>
      </c>
      <c s="34" t="s">
        <v>1000</v>
      </c>
      <c s="35" t="s">
        <v>5</v>
      </c>
      <c s="6" t="s">
        <v>1001</v>
      </c>
      <c s="36" t="s">
        <v>329</v>
      </c>
      <c s="37">
        <v>8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377</v>
      </c>
      <c>
        <f>(M405*21)/100</f>
      </c>
      <c t="s">
        <v>27</v>
      </c>
    </row>
    <row r="406" spans="1:5" ht="12.75">
      <c r="A406" s="35" t="s">
        <v>54</v>
      </c>
      <c r="E406" s="39" t="s">
        <v>5</v>
      </c>
    </row>
    <row r="407" spans="1:5" ht="12.75">
      <c r="A407" s="35" t="s">
        <v>56</v>
      </c>
      <c r="E407" s="40" t="s">
        <v>57</v>
      </c>
    </row>
    <row r="408" spans="1:5" ht="12.75">
      <c r="A408" t="s">
        <v>58</v>
      </c>
      <c r="E408" s="39" t="s">
        <v>59</v>
      </c>
    </row>
    <row r="409" spans="1:16" ht="12.75">
      <c r="A409" t="s">
        <v>49</v>
      </c>
      <c s="34" t="s">
        <v>361</v>
      </c>
      <c s="34" t="s">
        <v>1002</v>
      </c>
      <c s="35" t="s">
        <v>5</v>
      </c>
      <c s="6" t="s">
        <v>1003</v>
      </c>
      <c s="36" t="s">
        <v>100</v>
      </c>
      <c s="37">
        <v>25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377</v>
      </c>
      <c>
        <f>(M409*21)/100</f>
      </c>
      <c t="s">
        <v>27</v>
      </c>
    </row>
    <row r="410" spans="1:5" ht="12.75">
      <c r="A410" s="35" t="s">
        <v>54</v>
      </c>
      <c r="E410" s="39" t="s">
        <v>5</v>
      </c>
    </row>
    <row r="411" spans="1:5" ht="12.75">
      <c r="A411" s="35" t="s">
        <v>56</v>
      </c>
      <c r="E411" s="40" t="s">
        <v>57</v>
      </c>
    </row>
    <row r="412" spans="1:5" ht="12.75">
      <c r="A412" t="s">
        <v>58</v>
      </c>
      <c r="E412" s="39" t="s">
        <v>59</v>
      </c>
    </row>
    <row r="413" spans="1:16" ht="12.75">
      <c r="A413" t="s">
        <v>49</v>
      </c>
      <c s="34" t="s">
        <v>569</v>
      </c>
      <c s="34" t="s">
        <v>1004</v>
      </c>
      <c s="35" t="s">
        <v>5</v>
      </c>
      <c s="6" t="s">
        <v>1005</v>
      </c>
      <c s="36" t="s">
        <v>329</v>
      </c>
      <c s="37">
        <v>16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377</v>
      </c>
      <c>
        <f>(M413*21)/100</f>
      </c>
      <c t="s">
        <v>27</v>
      </c>
    </row>
    <row r="414" spans="1:5" ht="12.75">
      <c r="A414" s="35" t="s">
        <v>54</v>
      </c>
      <c r="E414" s="39" t="s">
        <v>5</v>
      </c>
    </row>
    <row r="415" spans="1:5" ht="12.75">
      <c r="A415" s="35" t="s">
        <v>56</v>
      </c>
      <c r="E415" s="40" t="s">
        <v>57</v>
      </c>
    </row>
    <row r="416" spans="1:5" ht="12.75">
      <c r="A416" t="s">
        <v>58</v>
      </c>
      <c r="E416" s="39" t="s">
        <v>59</v>
      </c>
    </row>
    <row r="417" spans="1:16" ht="25.5">
      <c r="A417" t="s">
        <v>49</v>
      </c>
      <c s="34" t="s">
        <v>571</v>
      </c>
      <c s="34" t="s">
        <v>778</v>
      </c>
      <c s="35" t="s">
        <v>5</v>
      </c>
      <c s="6" t="s">
        <v>779</v>
      </c>
      <c s="36" t="s">
        <v>100</v>
      </c>
      <c s="37">
        <v>1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377</v>
      </c>
      <c>
        <f>(M417*21)/100</f>
      </c>
      <c t="s">
        <v>27</v>
      </c>
    </row>
    <row r="418" spans="1:5" ht="12.75">
      <c r="A418" s="35" t="s">
        <v>54</v>
      </c>
      <c r="E418" s="39" t="s">
        <v>5</v>
      </c>
    </row>
    <row r="419" spans="1:5" ht="12.75">
      <c r="A419" s="35" t="s">
        <v>56</v>
      </c>
      <c r="E419" s="40" t="s">
        <v>57</v>
      </c>
    </row>
    <row r="420" spans="1:5" ht="12.75">
      <c r="A420" t="s">
        <v>58</v>
      </c>
      <c r="E420" s="39" t="s">
        <v>59</v>
      </c>
    </row>
    <row r="421" spans="1:16" ht="12.75">
      <c r="A421" t="s">
        <v>49</v>
      </c>
      <c s="34" t="s">
        <v>574</v>
      </c>
      <c s="34" t="s">
        <v>1006</v>
      </c>
      <c s="35" t="s">
        <v>5</v>
      </c>
      <c s="6" t="s">
        <v>1007</v>
      </c>
      <c s="36" t="s">
        <v>751</v>
      </c>
      <c s="37">
        <v>1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377</v>
      </c>
      <c>
        <f>(M421*21)/100</f>
      </c>
      <c t="s">
        <v>27</v>
      </c>
    </row>
    <row r="422" spans="1:5" ht="12.75">
      <c r="A422" s="35" t="s">
        <v>54</v>
      </c>
      <c r="E422" s="39" t="s">
        <v>5</v>
      </c>
    </row>
    <row r="423" spans="1:5" ht="12.75">
      <c r="A423" s="35" t="s">
        <v>56</v>
      </c>
      <c r="E423" s="40" t="s">
        <v>57</v>
      </c>
    </row>
    <row r="424" spans="1:5" ht="12.75">
      <c r="A424" t="s">
        <v>58</v>
      </c>
      <c r="E424" s="39" t="s">
        <v>59</v>
      </c>
    </row>
    <row r="425" spans="1:16" ht="12.75">
      <c r="A425" t="s">
        <v>49</v>
      </c>
      <c s="34" t="s">
        <v>665</v>
      </c>
      <c s="34" t="s">
        <v>327</v>
      </c>
      <c s="35" t="s">
        <v>5</v>
      </c>
      <c s="6" t="s">
        <v>328</v>
      </c>
      <c s="36" t="s">
        <v>329</v>
      </c>
      <c s="37">
        <v>24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377</v>
      </c>
      <c>
        <f>(M425*21)/100</f>
      </c>
      <c t="s">
        <v>27</v>
      </c>
    </row>
    <row r="426" spans="1:5" ht="12.75">
      <c r="A426" s="35" t="s">
        <v>54</v>
      </c>
      <c r="E426" s="39" t="s">
        <v>5</v>
      </c>
    </row>
    <row r="427" spans="1:5" ht="12.75">
      <c r="A427" s="35" t="s">
        <v>56</v>
      </c>
      <c r="E427" s="40" t="s">
        <v>57</v>
      </c>
    </row>
    <row r="428" spans="1:5" ht="12.75">
      <c r="A428" t="s">
        <v>58</v>
      </c>
      <c r="E428" s="39" t="s">
        <v>59</v>
      </c>
    </row>
    <row r="429" spans="1:16" ht="12.75">
      <c r="A429" t="s">
        <v>49</v>
      </c>
      <c s="34" t="s">
        <v>668</v>
      </c>
      <c s="34" t="s">
        <v>1008</v>
      </c>
      <c s="35" t="s">
        <v>5</v>
      </c>
      <c s="6" t="s">
        <v>1009</v>
      </c>
      <c s="36" t="s">
        <v>100</v>
      </c>
      <c s="37">
        <v>1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377</v>
      </c>
      <c>
        <f>(M429*21)/100</f>
      </c>
      <c t="s">
        <v>27</v>
      </c>
    </row>
    <row r="430" spans="1:5" ht="12.75">
      <c r="A430" s="35" t="s">
        <v>54</v>
      </c>
      <c r="E430" s="39" t="s">
        <v>5</v>
      </c>
    </row>
    <row r="431" spans="1:5" ht="12.75">
      <c r="A431" s="35" t="s">
        <v>56</v>
      </c>
      <c r="E431" s="40" t="s">
        <v>57</v>
      </c>
    </row>
    <row r="432" spans="1:5" ht="12.75">
      <c r="A432" t="s">
        <v>58</v>
      </c>
      <c r="E432" s="39" t="s">
        <v>59</v>
      </c>
    </row>
    <row r="433" spans="1:16" ht="25.5">
      <c r="A433" t="s">
        <v>49</v>
      </c>
      <c s="34" t="s">
        <v>669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377</v>
      </c>
      <c>
        <f>(M433*21)/100</f>
      </c>
      <c t="s">
        <v>27</v>
      </c>
    </row>
    <row r="434" spans="1:5" ht="12.75">
      <c r="A434" s="35" t="s">
        <v>54</v>
      </c>
      <c r="E434" s="39" t="s">
        <v>5</v>
      </c>
    </row>
    <row r="435" spans="1:5" ht="12.75">
      <c r="A435" s="35" t="s">
        <v>56</v>
      </c>
      <c r="E435" s="40" t="s">
        <v>57</v>
      </c>
    </row>
    <row r="436" spans="1:5" ht="12.75">
      <c r="A436" t="s">
        <v>58</v>
      </c>
      <c r="E436" s="39" t="s">
        <v>756</v>
      </c>
    </row>
    <row r="437" spans="1:16" ht="38.25">
      <c r="A437" t="s">
        <v>49</v>
      </c>
      <c s="34" t="s">
        <v>670</v>
      </c>
      <c s="34" t="s">
        <v>798</v>
      </c>
      <c s="35" t="s">
        <v>5</v>
      </c>
      <c s="6" t="s">
        <v>799</v>
      </c>
      <c s="36" t="s">
        <v>100</v>
      </c>
      <c s="37">
        <v>8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377</v>
      </c>
      <c>
        <f>(M437*21)/100</f>
      </c>
      <c t="s">
        <v>27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56</v>
      </c>
      <c r="E439" s="40" t="s">
        <v>57</v>
      </c>
    </row>
    <row r="440" spans="1:5" ht="12.75">
      <c r="A440" t="s">
        <v>58</v>
      </c>
      <c r="E440" s="39" t="s">
        <v>756</v>
      </c>
    </row>
    <row r="441" spans="1:13" ht="12.75">
      <c r="A441" t="s">
        <v>46</v>
      </c>
      <c r="C441" s="31" t="s">
        <v>67</v>
      </c>
      <c r="E441" s="33" t="s">
        <v>1010</v>
      </c>
      <c r="J441" s="32">
        <f>0</f>
      </c>
      <c s="32">
        <f>0</f>
      </c>
      <c s="32">
        <f>0+L442+L446+L450+L454+L458+L462+L466+L470+L474+L478+L482+L486+L490+L494+L498+L502+L506+L510+L514+L518+L522+L526+L530+L534+L538+L542+L546+L550+L554+L558+L562+L566+L570+L574+L578+L582+L586+L590+L594+L598+L602+L606+L610+L614+L618+L622+L626+L630+L634+L638+L642+L646+L650+L654+L658+L662+L666+L670+L674+L678+L682+L686+L690+L694+L698+L702+L706+L710+L714+L718+L722+L726+L730+L734+L738+L742+L746+L750+L754+L758+L762+L766+L770+L774+L778+L782+L786+L790+L794+L798+L802+L806+L810+L814+L818+L822+L826+L830+L834+L838</f>
      </c>
      <c s="32">
        <f>0+M442+M446+M450+M454+M458+M462+M466+M470+M474+M478+M482+M486+M490+M494+M498+M502+M506+M510+M514+M518+M522+M526+M530+M534+M538+M542+M546+M550+M554+M558+M562+M566+M570+M574+M578+M582+M586+M590+M594+M598+M602+M606+M610+M614+M618+M622+M626+M630+M634+M638+M642+M646+M650+M654+M658+M662+M666+M670+M674+M678+M682+M686+M690+M694+M698+M702+M706+M710+M714+M718+M722+M726+M730+M734+M738+M742+M746+M750+M754+M758+M762+M766+M770+M774+M778+M782+M786+M790+M794+M798+M802+M806+M810+M814+M818+M822+M826+M830+M834+M838</f>
      </c>
    </row>
    <row r="442" spans="1:16" ht="25.5">
      <c r="A442" t="s">
        <v>49</v>
      </c>
      <c s="34" t="s">
        <v>682</v>
      </c>
      <c s="34" t="s">
        <v>1011</v>
      </c>
      <c s="35" t="s">
        <v>5</v>
      </c>
      <c s="6" t="s">
        <v>1012</v>
      </c>
      <c s="36" t="s">
        <v>100</v>
      </c>
      <c s="37">
        <v>1</v>
      </c>
      <c s="36">
        <v>0</v>
      </c>
      <c s="36">
        <f>ROUND(G442*H442,6)</f>
      </c>
      <c r="L442" s="38">
        <v>0</v>
      </c>
      <c s="32">
        <f>ROUND(ROUND(L442,2)*ROUND(G442,3),2)</f>
      </c>
      <c s="36" t="s">
        <v>377</v>
      </c>
      <c>
        <f>(M442*21)/100</f>
      </c>
      <c t="s">
        <v>27</v>
      </c>
    </row>
    <row r="443" spans="1:5" ht="12.75">
      <c r="A443" s="35" t="s">
        <v>54</v>
      </c>
      <c r="E443" s="39" t="s">
        <v>5</v>
      </c>
    </row>
    <row r="444" spans="1:5" ht="12.75">
      <c r="A444" s="35" t="s">
        <v>56</v>
      </c>
      <c r="E444" s="40" t="s">
        <v>57</v>
      </c>
    </row>
    <row r="445" spans="1:5" ht="12.75">
      <c r="A445" t="s">
        <v>58</v>
      </c>
      <c r="E445" s="39" t="s">
        <v>59</v>
      </c>
    </row>
    <row r="446" spans="1:16" ht="12.75">
      <c r="A446" t="s">
        <v>49</v>
      </c>
      <c s="34" t="s">
        <v>683</v>
      </c>
      <c s="34" t="s">
        <v>1013</v>
      </c>
      <c s="35" t="s">
        <v>5</v>
      </c>
      <c s="6" t="s">
        <v>1014</v>
      </c>
      <c s="36" t="s">
        <v>100</v>
      </c>
      <c s="37">
        <v>2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373</v>
      </c>
      <c>
        <f>(M446*21)/100</f>
      </c>
      <c t="s">
        <v>27</v>
      </c>
    </row>
    <row r="447" spans="1:5" ht="12.75">
      <c r="A447" s="35" t="s">
        <v>54</v>
      </c>
      <c r="E447" s="39" t="s">
        <v>5</v>
      </c>
    </row>
    <row r="448" spans="1:5" ht="12.75">
      <c r="A448" s="35" t="s">
        <v>56</v>
      </c>
      <c r="E448" s="40" t="s">
        <v>57</v>
      </c>
    </row>
    <row r="449" spans="1:5" ht="76.5">
      <c r="A449" t="s">
        <v>58</v>
      </c>
      <c r="E449" s="39" t="s">
        <v>1015</v>
      </c>
    </row>
    <row r="450" spans="1:16" ht="12.75">
      <c r="A450" t="s">
        <v>49</v>
      </c>
      <c s="34" t="s">
        <v>684</v>
      </c>
      <c s="34" t="s">
        <v>1016</v>
      </c>
      <c s="35" t="s">
        <v>5</v>
      </c>
      <c s="6" t="s">
        <v>1017</v>
      </c>
      <c s="36" t="s">
        <v>100</v>
      </c>
      <c s="37">
        <v>1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377</v>
      </c>
      <c>
        <f>(M450*21)/100</f>
      </c>
      <c t="s">
        <v>27</v>
      </c>
    </row>
    <row r="451" spans="1:5" ht="12.75">
      <c r="A451" s="35" t="s">
        <v>54</v>
      </c>
      <c r="E451" s="39" t="s">
        <v>5</v>
      </c>
    </row>
    <row r="452" spans="1:5" ht="12.75">
      <c r="A452" s="35" t="s">
        <v>56</v>
      </c>
      <c r="E452" s="40" t="s">
        <v>57</v>
      </c>
    </row>
    <row r="453" spans="1:5" ht="114.75">
      <c r="A453" t="s">
        <v>58</v>
      </c>
      <c r="E453" s="39" t="s">
        <v>1018</v>
      </c>
    </row>
    <row r="454" spans="1:16" ht="12.75">
      <c r="A454" t="s">
        <v>49</v>
      </c>
      <c s="34" t="s">
        <v>685</v>
      </c>
      <c s="34" t="s">
        <v>1019</v>
      </c>
      <c s="35" t="s">
        <v>5</v>
      </c>
      <c s="6" t="s">
        <v>1020</v>
      </c>
      <c s="36" t="s">
        <v>100</v>
      </c>
      <c s="37">
        <v>2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373</v>
      </c>
      <c>
        <f>(M454*21)/100</f>
      </c>
      <c t="s">
        <v>27</v>
      </c>
    </row>
    <row r="455" spans="1:5" ht="12.75">
      <c r="A455" s="35" t="s">
        <v>54</v>
      </c>
      <c r="E455" s="39" t="s">
        <v>5</v>
      </c>
    </row>
    <row r="456" spans="1:5" ht="12.75">
      <c r="A456" s="35" t="s">
        <v>56</v>
      </c>
      <c r="E456" s="40" t="s">
        <v>57</v>
      </c>
    </row>
    <row r="457" spans="1:5" ht="114.75">
      <c r="A457" t="s">
        <v>58</v>
      </c>
      <c r="E457" s="39" t="s">
        <v>1021</v>
      </c>
    </row>
    <row r="458" spans="1:16" ht="12.75">
      <c r="A458" t="s">
        <v>49</v>
      </c>
      <c s="34" t="s">
        <v>686</v>
      </c>
      <c s="34" t="s">
        <v>1022</v>
      </c>
      <c s="35" t="s">
        <v>5</v>
      </c>
      <c s="6" t="s">
        <v>1023</v>
      </c>
      <c s="36" t="s">
        <v>100</v>
      </c>
      <c s="37">
        <v>1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377</v>
      </c>
      <c>
        <f>(M458*21)/100</f>
      </c>
      <c t="s">
        <v>27</v>
      </c>
    </row>
    <row r="459" spans="1:5" ht="12.75">
      <c r="A459" s="35" t="s">
        <v>54</v>
      </c>
      <c r="E459" s="39" t="s">
        <v>5</v>
      </c>
    </row>
    <row r="460" spans="1:5" ht="12.75">
      <c r="A460" s="35" t="s">
        <v>56</v>
      </c>
      <c r="E460" s="40" t="s">
        <v>57</v>
      </c>
    </row>
    <row r="461" spans="1:5" ht="12.75">
      <c r="A461" t="s">
        <v>58</v>
      </c>
      <c r="E461" s="39" t="s">
        <v>59</v>
      </c>
    </row>
    <row r="462" spans="1:16" ht="12.75">
      <c r="A462" t="s">
        <v>49</v>
      </c>
      <c s="34" t="s">
        <v>688</v>
      </c>
      <c s="34" t="s">
        <v>1024</v>
      </c>
      <c s="35" t="s">
        <v>5</v>
      </c>
      <c s="6" t="s">
        <v>1025</v>
      </c>
      <c s="36" t="s">
        <v>100</v>
      </c>
      <c s="37">
        <v>4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377</v>
      </c>
      <c>
        <f>(M462*21)/100</f>
      </c>
      <c t="s">
        <v>27</v>
      </c>
    </row>
    <row r="463" spans="1:5" ht="12.75">
      <c r="A463" s="35" t="s">
        <v>54</v>
      </c>
      <c r="E463" s="39" t="s">
        <v>5</v>
      </c>
    </row>
    <row r="464" spans="1:5" ht="12.75">
      <c r="A464" s="35" t="s">
        <v>56</v>
      </c>
      <c r="E464" s="40" t="s">
        <v>57</v>
      </c>
    </row>
    <row r="465" spans="1:5" ht="12.75">
      <c r="A465" t="s">
        <v>58</v>
      </c>
      <c r="E465" s="39" t="s">
        <v>59</v>
      </c>
    </row>
    <row r="466" spans="1:16" ht="12.75">
      <c r="A466" t="s">
        <v>49</v>
      </c>
      <c s="34" t="s">
        <v>689</v>
      </c>
      <c s="34" t="s">
        <v>1026</v>
      </c>
      <c s="35" t="s">
        <v>5</v>
      </c>
      <c s="6" t="s">
        <v>1027</v>
      </c>
      <c s="36" t="s">
        <v>100</v>
      </c>
      <c s="37">
        <v>2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377</v>
      </c>
      <c>
        <f>(M466*21)/100</f>
      </c>
      <c t="s">
        <v>27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56</v>
      </c>
      <c r="E468" s="40" t="s">
        <v>57</v>
      </c>
    </row>
    <row r="469" spans="1:5" ht="12.75">
      <c r="A469" t="s">
        <v>58</v>
      </c>
      <c r="E469" s="39" t="s">
        <v>59</v>
      </c>
    </row>
    <row r="470" spans="1:16" ht="12.75">
      <c r="A470" t="s">
        <v>49</v>
      </c>
      <c s="34" t="s">
        <v>690</v>
      </c>
      <c s="34" t="s">
        <v>1028</v>
      </c>
      <c s="35" t="s">
        <v>5</v>
      </c>
      <c s="6" t="s">
        <v>1029</v>
      </c>
      <c s="36" t="s">
        <v>100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377</v>
      </c>
      <c>
        <f>(M470*21)/100</f>
      </c>
      <c t="s">
        <v>27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56</v>
      </c>
      <c r="E472" s="40" t="s">
        <v>57</v>
      </c>
    </row>
    <row r="473" spans="1:5" ht="12.75">
      <c r="A473" t="s">
        <v>58</v>
      </c>
      <c r="E473" s="39" t="s">
        <v>59</v>
      </c>
    </row>
    <row r="474" spans="1:16" ht="12.75">
      <c r="A474" t="s">
        <v>49</v>
      </c>
      <c s="34" t="s">
        <v>691</v>
      </c>
      <c s="34" t="s">
        <v>1030</v>
      </c>
      <c s="35" t="s">
        <v>5</v>
      </c>
      <c s="6" t="s">
        <v>1031</v>
      </c>
      <c s="36" t="s">
        <v>100</v>
      </c>
      <c s="37">
        <v>2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377</v>
      </c>
      <c>
        <f>(M474*21)/100</f>
      </c>
      <c t="s">
        <v>27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56</v>
      </c>
      <c r="E476" s="40" t="s">
        <v>57</v>
      </c>
    </row>
    <row r="477" spans="1:5" ht="12.75">
      <c r="A477" t="s">
        <v>58</v>
      </c>
      <c r="E477" s="39" t="s">
        <v>59</v>
      </c>
    </row>
    <row r="478" spans="1:16" ht="12.75">
      <c r="A478" t="s">
        <v>49</v>
      </c>
      <c s="34" t="s">
        <v>692</v>
      </c>
      <c s="34" t="s">
        <v>1032</v>
      </c>
      <c s="35" t="s">
        <v>5</v>
      </c>
      <c s="6" t="s">
        <v>1033</v>
      </c>
      <c s="36" t="s">
        <v>100</v>
      </c>
      <c s="37">
        <v>3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377</v>
      </c>
      <c>
        <f>(M478*21)/100</f>
      </c>
      <c t="s">
        <v>27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56</v>
      </c>
      <c r="E480" s="40" t="s">
        <v>57</v>
      </c>
    </row>
    <row r="481" spans="1:5" ht="12.75">
      <c r="A481" t="s">
        <v>58</v>
      </c>
      <c r="E481" s="39" t="s">
        <v>59</v>
      </c>
    </row>
    <row r="482" spans="1:16" ht="12.75">
      <c r="A482" t="s">
        <v>49</v>
      </c>
      <c s="34" t="s">
        <v>1034</v>
      </c>
      <c s="34" t="s">
        <v>1035</v>
      </c>
      <c s="35" t="s">
        <v>5</v>
      </c>
      <c s="6" t="s">
        <v>1036</v>
      </c>
      <c s="36" t="s">
        <v>100</v>
      </c>
      <c s="37">
        <v>1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377</v>
      </c>
      <c>
        <f>(M482*21)/100</f>
      </c>
      <c t="s">
        <v>27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56</v>
      </c>
      <c r="E484" s="40" t="s">
        <v>57</v>
      </c>
    </row>
    <row r="485" spans="1:5" ht="12.75">
      <c r="A485" t="s">
        <v>58</v>
      </c>
      <c r="E485" s="39" t="s">
        <v>59</v>
      </c>
    </row>
    <row r="486" spans="1:16" ht="12.75">
      <c r="A486" t="s">
        <v>49</v>
      </c>
      <c s="34" t="s">
        <v>1037</v>
      </c>
      <c s="34" t="s">
        <v>1038</v>
      </c>
      <c s="35" t="s">
        <v>5</v>
      </c>
      <c s="6" t="s">
        <v>1039</v>
      </c>
      <c s="36" t="s">
        <v>100</v>
      </c>
      <c s="37">
        <v>13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377</v>
      </c>
      <c>
        <f>(M486*21)/100</f>
      </c>
      <c t="s">
        <v>27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56</v>
      </c>
      <c r="E488" s="40" t="s">
        <v>57</v>
      </c>
    </row>
    <row r="489" spans="1:5" ht="12.75">
      <c r="A489" t="s">
        <v>58</v>
      </c>
      <c r="E489" s="39" t="s">
        <v>59</v>
      </c>
    </row>
    <row r="490" spans="1:16" ht="12.75">
      <c r="A490" t="s">
        <v>49</v>
      </c>
      <c s="34" t="s">
        <v>1040</v>
      </c>
      <c s="34" t="s">
        <v>1041</v>
      </c>
      <c s="35" t="s">
        <v>5</v>
      </c>
      <c s="6" t="s">
        <v>1042</v>
      </c>
      <c s="36" t="s">
        <v>100</v>
      </c>
      <c s="37">
        <v>9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377</v>
      </c>
      <c>
        <f>(M490*21)/100</f>
      </c>
      <c t="s">
        <v>27</v>
      </c>
    </row>
    <row r="491" spans="1:5" ht="12.75">
      <c r="A491" s="35" t="s">
        <v>54</v>
      </c>
      <c r="E491" s="39" t="s">
        <v>5</v>
      </c>
    </row>
    <row r="492" spans="1:5" ht="12.75">
      <c r="A492" s="35" t="s">
        <v>56</v>
      </c>
      <c r="E492" s="40" t="s">
        <v>57</v>
      </c>
    </row>
    <row r="493" spans="1:5" ht="12.75">
      <c r="A493" t="s">
        <v>58</v>
      </c>
      <c r="E493" s="39" t="s">
        <v>59</v>
      </c>
    </row>
    <row r="494" spans="1:16" ht="12.75">
      <c r="A494" t="s">
        <v>49</v>
      </c>
      <c s="34" t="s">
        <v>1043</v>
      </c>
      <c s="34" t="s">
        <v>1044</v>
      </c>
      <c s="35" t="s">
        <v>5</v>
      </c>
      <c s="6" t="s">
        <v>1045</v>
      </c>
      <c s="36" t="s">
        <v>100</v>
      </c>
      <c s="37">
        <v>2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377</v>
      </c>
      <c>
        <f>(M494*21)/100</f>
      </c>
      <c t="s">
        <v>27</v>
      </c>
    </row>
    <row r="495" spans="1:5" ht="12.75">
      <c r="A495" s="35" t="s">
        <v>54</v>
      </c>
      <c r="E495" s="39" t="s">
        <v>5</v>
      </c>
    </row>
    <row r="496" spans="1:5" ht="12.75">
      <c r="A496" s="35" t="s">
        <v>56</v>
      </c>
      <c r="E496" s="40" t="s">
        <v>57</v>
      </c>
    </row>
    <row r="497" spans="1:5" ht="12.75">
      <c r="A497" t="s">
        <v>58</v>
      </c>
      <c r="E497" s="39" t="s">
        <v>59</v>
      </c>
    </row>
    <row r="498" spans="1:16" ht="12.75">
      <c r="A498" t="s">
        <v>49</v>
      </c>
      <c s="34" t="s">
        <v>1046</v>
      </c>
      <c s="34" t="s">
        <v>1047</v>
      </c>
      <c s="35" t="s">
        <v>5</v>
      </c>
      <c s="6" t="s">
        <v>1048</v>
      </c>
      <c s="36" t="s">
        <v>100</v>
      </c>
      <c s="37">
        <v>1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377</v>
      </c>
      <c>
        <f>(M498*21)/100</f>
      </c>
      <c t="s">
        <v>27</v>
      </c>
    </row>
    <row r="499" spans="1:5" ht="12.75">
      <c r="A499" s="35" t="s">
        <v>54</v>
      </c>
      <c r="E499" s="39" t="s">
        <v>5</v>
      </c>
    </row>
    <row r="500" spans="1:5" ht="12.75">
      <c r="A500" s="35" t="s">
        <v>56</v>
      </c>
      <c r="E500" s="40" t="s">
        <v>57</v>
      </c>
    </row>
    <row r="501" spans="1:5" ht="12.75">
      <c r="A501" t="s">
        <v>58</v>
      </c>
      <c r="E501" s="39" t="s">
        <v>59</v>
      </c>
    </row>
    <row r="502" spans="1:16" ht="12.75">
      <c r="A502" t="s">
        <v>49</v>
      </c>
      <c s="34" t="s">
        <v>1049</v>
      </c>
      <c s="34" t="s">
        <v>1050</v>
      </c>
      <c s="35" t="s">
        <v>5</v>
      </c>
      <c s="6" t="s">
        <v>1051</v>
      </c>
      <c s="36" t="s">
        <v>100</v>
      </c>
      <c s="37">
        <v>2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377</v>
      </c>
      <c>
        <f>(M502*21)/100</f>
      </c>
      <c t="s">
        <v>27</v>
      </c>
    </row>
    <row r="503" spans="1:5" ht="12.75">
      <c r="A503" s="35" t="s">
        <v>54</v>
      </c>
      <c r="E503" s="39" t="s">
        <v>5</v>
      </c>
    </row>
    <row r="504" spans="1:5" ht="12.75">
      <c r="A504" s="35" t="s">
        <v>56</v>
      </c>
      <c r="E504" s="40" t="s">
        <v>57</v>
      </c>
    </row>
    <row r="505" spans="1:5" ht="12.75">
      <c r="A505" t="s">
        <v>58</v>
      </c>
      <c r="E505" s="39" t="s">
        <v>59</v>
      </c>
    </row>
    <row r="506" spans="1:16" ht="12.75">
      <c r="A506" t="s">
        <v>49</v>
      </c>
      <c s="34" t="s">
        <v>1052</v>
      </c>
      <c s="34" t="s">
        <v>1053</v>
      </c>
      <c s="35" t="s">
        <v>5</v>
      </c>
      <c s="6" t="s">
        <v>1054</v>
      </c>
      <c s="36" t="s">
        <v>100</v>
      </c>
      <c s="37">
        <v>1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377</v>
      </c>
      <c>
        <f>(M506*21)/100</f>
      </c>
      <c t="s">
        <v>27</v>
      </c>
    </row>
    <row r="507" spans="1:5" ht="12.75">
      <c r="A507" s="35" t="s">
        <v>54</v>
      </c>
      <c r="E507" s="39" t="s">
        <v>5</v>
      </c>
    </row>
    <row r="508" spans="1:5" ht="12.75">
      <c r="A508" s="35" t="s">
        <v>56</v>
      </c>
      <c r="E508" s="40" t="s">
        <v>57</v>
      </c>
    </row>
    <row r="509" spans="1:5" ht="12.75">
      <c r="A509" t="s">
        <v>58</v>
      </c>
      <c r="E509" s="39" t="s">
        <v>59</v>
      </c>
    </row>
    <row r="510" spans="1:16" ht="12.75">
      <c r="A510" t="s">
        <v>49</v>
      </c>
      <c s="34" t="s">
        <v>1055</v>
      </c>
      <c s="34" t="s">
        <v>1056</v>
      </c>
      <c s="35" t="s">
        <v>5</v>
      </c>
      <c s="6" t="s">
        <v>1057</v>
      </c>
      <c s="36" t="s">
        <v>100</v>
      </c>
      <c s="37">
        <v>16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377</v>
      </c>
      <c>
        <f>(M510*21)/100</f>
      </c>
      <c t="s">
        <v>27</v>
      </c>
    </row>
    <row r="511" spans="1:5" ht="12.75">
      <c r="A511" s="35" t="s">
        <v>54</v>
      </c>
      <c r="E511" s="39" t="s">
        <v>5</v>
      </c>
    </row>
    <row r="512" spans="1:5" ht="12.75">
      <c r="A512" s="35" t="s">
        <v>56</v>
      </c>
      <c r="E512" s="40" t="s">
        <v>57</v>
      </c>
    </row>
    <row r="513" spans="1:5" ht="12.75">
      <c r="A513" t="s">
        <v>58</v>
      </c>
      <c r="E513" s="39" t="s">
        <v>59</v>
      </c>
    </row>
    <row r="514" spans="1:16" ht="12.75">
      <c r="A514" t="s">
        <v>49</v>
      </c>
      <c s="34" t="s">
        <v>1058</v>
      </c>
      <c s="34" t="s">
        <v>881</v>
      </c>
      <c s="35" t="s">
        <v>5</v>
      </c>
      <c s="6" t="s">
        <v>882</v>
      </c>
      <c s="36" t="s">
        <v>100</v>
      </c>
      <c s="37">
        <v>1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377</v>
      </c>
      <c>
        <f>(M514*21)/100</f>
      </c>
      <c t="s">
        <v>27</v>
      </c>
    </row>
    <row r="515" spans="1:5" ht="12.75">
      <c r="A515" s="35" t="s">
        <v>54</v>
      </c>
      <c r="E515" s="39" t="s">
        <v>5</v>
      </c>
    </row>
    <row r="516" spans="1:5" ht="12.75">
      <c r="A516" s="35" t="s">
        <v>56</v>
      </c>
      <c r="E516" s="40" t="s">
        <v>57</v>
      </c>
    </row>
    <row r="517" spans="1:5" ht="12.75">
      <c r="A517" t="s">
        <v>58</v>
      </c>
      <c r="E517" s="39" t="s">
        <v>59</v>
      </c>
    </row>
    <row r="518" spans="1:16" ht="12.75">
      <c r="A518" t="s">
        <v>49</v>
      </c>
      <c s="34" t="s">
        <v>1059</v>
      </c>
      <c s="34" t="s">
        <v>1060</v>
      </c>
      <c s="35" t="s">
        <v>5</v>
      </c>
      <c s="6" t="s">
        <v>1061</v>
      </c>
      <c s="36" t="s">
        <v>100</v>
      </c>
      <c s="37">
        <v>3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377</v>
      </c>
      <c>
        <f>(M518*21)/100</f>
      </c>
      <c t="s">
        <v>27</v>
      </c>
    </row>
    <row r="519" spans="1:5" ht="12.75">
      <c r="A519" s="35" t="s">
        <v>54</v>
      </c>
      <c r="E519" s="39" t="s">
        <v>5</v>
      </c>
    </row>
    <row r="520" spans="1:5" ht="12.75">
      <c r="A520" s="35" t="s">
        <v>56</v>
      </c>
      <c r="E520" s="40" t="s">
        <v>57</v>
      </c>
    </row>
    <row r="521" spans="1:5" ht="12.75">
      <c r="A521" t="s">
        <v>58</v>
      </c>
      <c r="E521" s="39" t="s">
        <v>59</v>
      </c>
    </row>
    <row r="522" spans="1:16" ht="12.75">
      <c r="A522" t="s">
        <v>49</v>
      </c>
      <c s="34" t="s">
        <v>1062</v>
      </c>
      <c s="34" t="s">
        <v>1063</v>
      </c>
      <c s="35" t="s">
        <v>5</v>
      </c>
      <c s="6" t="s">
        <v>1064</v>
      </c>
      <c s="36" t="s">
        <v>100</v>
      </c>
      <c s="37">
        <v>3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373</v>
      </c>
      <c>
        <f>(M522*21)/100</f>
      </c>
      <c t="s">
        <v>27</v>
      </c>
    </row>
    <row r="523" spans="1:5" ht="12.75">
      <c r="A523" s="35" t="s">
        <v>54</v>
      </c>
      <c r="E523" s="39" t="s">
        <v>5</v>
      </c>
    </row>
    <row r="524" spans="1:5" ht="12.75">
      <c r="A524" s="35" t="s">
        <v>56</v>
      </c>
      <c r="E524" s="40" t="s">
        <v>57</v>
      </c>
    </row>
    <row r="525" spans="1:5" ht="140.25">
      <c r="A525" t="s">
        <v>58</v>
      </c>
      <c r="E525" s="39" t="s">
        <v>1065</v>
      </c>
    </row>
    <row r="526" spans="1:16" ht="12.75">
      <c r="A526" t="s">
        <v>49</v>
      </c>
      <c s="34" t="s">
        <v>1066</v>
      </c>
      <c s="34" t="s">
        <v>1067</v>
      </c>
      <c s="35" t="s">
        <v>5</v>
      </c>
      <c s="6" t="s">
        <v>1068</v>
      </c>
      <c s="36" t="s">
        <v>100</v>
      </c>
      <c s="37">
        <v>6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377</v>
      </c>
      <c>
        <f>(M526*21)/100</f>
      </c>
      <c t="s">
        <v>27</v>
      </c>
    </row>
    <row r="527" spans="1:5" ht="12.75">
      <c r="A527" s="35" t="s">
        <v>54</v>
      </c>
      <c r="E527" s="39" t="s">
        <v>5</v>
      </c>
    </row>
    <row r="528" spans="1:5" ht="12.75">
      <c r="A528" s="35" t="s">
        <v>56</v>
      </c>
      <c r="E528" s="40" t="s">
        <v>57</v>
      </c>
    </row>
    <row r="529" spans="1:5" ht="12.75">
      <c r="A529" t="s">
        <v>58</v>
      </c>
      <c r="E529" s="39" t="s">
        <v>59</v>
      </c>
    </row>
    <row r="530" spans="1:16" ht="12.75">
      <c r="A530" t="s">
        <v>49</v>
      </c>
      <c s="34" t="s">
        <v>1069</v>
      </c>
      <c s="34" t="s">
        <v>1070</v>
      </c>
      <c s="35" t="s">
        <v>5</v>
      </c>
      <c s="6" t="s">
        <v>1071</v>
      </c>
      <c s="36" t="s">
        <v>100</v>
      </c>
      <c s="37">
        <v>1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377</v>
      </c>
      <c>
        <f>(M530*21)/100</f>
      </c>
      <c t="s">
        <v>27</v>
      </c>
    </row>
    <row r="531" spans="1:5" ht="12.75">
      <c r="A531" s="35" t="s">
        <v>54</v>
      </c>
      <c r="E531" s="39" t="s">
        <v>5</v>
      </c>
    </row>
    <row r="532" spans="1:5" ht="12.75">
      <c r="A532" s="35" t="s">
        <v>56</v>
      </c>
      <c r="E532" s="40" t="s">
        <v>57</v>
      </c>
    </row>
    <row r="533" spans="1:5" ht="12.75">
      <c r="A533" t="s">
        <v>58</v>
      </c>
      <c r="E533" s="39" t="s">
        <v>59</v>
      </c>
    </row>
    <row r="534" spans="1:16" ht="12.75">
      <c r="A534" t="s">
        <v>49</v>
      </c>
      <c s="34" t="s">
        <v>1072</v>
      </c>
      <c s="34" t="s">
        <v>1073</v>
      </c>
      <c s="35" t="s">
        <v>5</v>
      </c>
      <c s="6" t="s">
        <v>1074</v>
      </c>
      <c s="36" t="s">
        <v>100</v>
      </c>
      <c s="37">
        <v>4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373</v>
      </c>
      <c>
        <f>(M534*21)/100</f>
      </c>
      <c t="s">
        <v>27</v>
      </c>
    </row>
    <row r="535" spans="1:5" ht="12.75">
      <c r="A535" s="35" t="s">
        <v>54</v>
      </c>
      <c r="E535" s="39" t="s">
        <v>5</v>
      </c>
    </row>
    <row r="536" spans="1:5" ht="12.75">
      <c r="A536" s="35" t="s">
        <v>56</v>
      </c>
      <c r="E536" s="40" t="s">
        <v>1075</v>
      </c>
    </row>
    <row r="537" spans="1:5" ht="114.75">
      <c r="A537" t="s">
        <v>58</v>
      </c>
      <c r="E537" s="39" t="s">
        <v>1076</v>
      </c>
    </row>
    <row r="538" spans="1:16" ht="12.75">
      <c r="A538" t="s">
        <v>49</v>
      </c>
      <c s="34" t="s">
        <v>1077</v>
      </c>
      <c s="34" t="s">
        <v>1078</v>
      </c>
      <c s="35" t="s">
        <v>5</v>
      </c>
      <c s="6" t="s">
        <v>1079</v>
      </c>
      <c s="36" t="s">
        <v>100</v>
      </c>
      <c s="37">
        <v>2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377</v>
      </c>
      <c>
        <f>(M538*21)/100</f>
      </c>
      <c t="s">
        <v>27</v>
      </c>
    </row>
    <row r="539" spans="1:5" ht="12.75">
      <c r="A539" s="35" t="s">
        <v>54</v>
      </c>
      <c r="E539" s="39" t="s">
        <v>5</v>
      </c>
    </row>
    <row r="540" spans="1:5" ht="12.75">
      <c r="A540" s="35" t="s">
        <v>56</v>
      </c>
      <c r="E540" s="40" t="s">
        <v>57</v>
      </c>
    </row>
    <row r="541" spans="1:5" ht="12.75">
      <c r="A541" t="s">
        <v>58</v>
      </c>
      <c r="E541" s="39" t="s">
        <v>59</v>
      </c>
    </row>
    <row r="542" spans="1:16" ht="12.75">
      <c r="A542" t="s">
        <v>49</v>
      </c>
      <c s="34" t="s">
        <v>1080</v>
      </c>
      <c s="34" t="s">
        <v>1081</v>
      </c>
      <c s="35" t="s">
        <v>5</v>
      </c>
      <c s="6" t="s">
        <v>1082</v>
      </c>
      <c s="36" t="s">
        <v>100</v>
      </c>
      <c s="37">
        <v>2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377</v>
      </c>
      <c>
        <f>(M542*21)/100</f>
      </c>
      <c t="s">
        <v>27</v>
      </c>
    </row>
    <row r="543" spans="1:5" ht="12.75">
      <c r="A543" s="35" t="s">
        <v>54</v>
      </c>
      <c r="E543" s="39" t="s">
        <v>5</v>
      </c>
    </row>
    <row r="544" spans="1:5" ht="12.75">
      <c r="A544" s="35" t="s">
        <v>56</v>
      </c>
      <c r="E544" s="40" t="s">
        <v>57</v>
      </c>
    </row>
    <row r="545" spans="1:5" ht="12.75">
      <c r="A545" t="s">
        <v>58</v>
      </c>
      <c r="E545" s="39" t="s">
        <v>59</v>
      </c>
    </row>
    <row r="546" spans="1:16" ht="12.75">
      <c r="A546" t="s">
        <v>49</v>
      </c>
      <c s="34" t="s">
        <v>1083</v>
      </c>
      <c s="34" t="s">
        <v>1084</v>
      </c>
      <c s="35" t="s">
        <v>5</v>
      </c>
      <c s="6" t="s">
        <v>1085</v>
      </c>
      <c s="36" t="s">
        <v>100</v>
      </c>
      <c s="37">
        <v>2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377</v>
      </c>
      <c>
        <f>(M546*21)/100</f>
      </c>
      <c t="s">
        <v>27</v>
      </c>
    </row>
    <row r="547" spans="1:5" ht="12.75">
      <c r="A547" s="35" t="s">
        <v>54</v>
      </c>
      <c r="E547" s="39" t="s">
        <v>5</v>
      </c>
    </row>
    <row r="548" spans="1:5" ht="12.75">
      <c r="A548" s="35" t="s">
        <v>56</v>
      </c>
      <c r="E548" s="40" t="s">
        <v>57</v>
      </c>
    </row>
    <row r="549" spans="1:5" ht="12.75">
      <c r="A549" t="s">
        <v>58</v>
      </c>
      <c r="E549" s="39" t="s">
        <v>59</v>
      </c>
    </row>
    <row r="550" spans="1:16" ht="12.75">
      <c r="A550" t="s">
        <v>49</v>
      </c>
      <c s="34" t="s">
        <v>1086</v>
      </c>
      <c s="34" t="s">
        <v>1087</v>
      </c>
      <c s="35" t="s">
        <v>5</v>
      </c>
      <c s="6" t="s">
        <v>1088</v>
      </c>
      <c s="36" t="s">
        <v>100</v>
      </c>
      <c s="37">
        <v>2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377</v>
      </c>
      <c>
        <f>(M550*21)/100</f>
      </c>
      <c t="s">
        <v>27</v>
      </c>
    </row>
    <row r="551" spans="1:5" ht="12.75">
      <c r="A551" s="35" t="s">
        <v>54</v>
      </c>
      <c r="E551" s="39" t="s">
        <v>5</v>
      </c>
    </row>
    <row r="552" spans="1:5" ht="12.75">
      <c r="A552" s="35" t="s">
        <v>56</v>
      </c>
      <c r="E552" s="40" t="s">
        <v>57</v>
      </c>
    </row>
    <row r="553" spans="1:5" ht="12.75">
      <c r="A553" t="s">
        <v>58</v>
      </c>
      <c r="E553" s="39" t="s">
        <v>59</v>
      </c>
    </row>
    <row r="554" spans="1:16" ht="12.75">
      <c r="A554" t="s">
        <v>49</v>
      </c>
      <c s="34" t="s">
        <v>1089</v>
      </c>
      <c s="34" t="s">
        <v>1090</v>
      </c>
      <c s="35" t="s">
        <v>5</v>
      </c>
      <c s="6" t="s">
        <v>1091</v>
      </c>
      <c s="36" t="s">
        <v>100</v>
      </c>
      <c s="37">
        <v>3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373</v>
      </c>
      <c>
        <f>(M554*21)/100</f>
      </c>
      <c t="s">
        <v>27</v>
      </c>
    </row>
    <row r="555" spans="1:5" ht="12.75">
      <c r="A555" s="35" t="s">
        <v>54</v>
      </c>
      <c r="E555" s="39" t="s">
        <v>5</v>
      </c>
    </row>
    <row r="556" spans="1:5" ht="12.75">
      <c r="A556" s="35" t="s">
        <v>56</v>
      </c>
      <c r="E556" s="40" t="s">
        <v>1075</v>
      </c>
    </row>
    <row r="557" spans="1:5" ht="114.75">
      <c r="A557" t="s">
        <v>58</v>
      </c>
      <c r="E557" s="39" t="s">
        <v>1092</v>
      </c>
    </row>
    <row r="558" spans="1:16" ht="12.75">
      <c r="A558" t="s">
        <v>49</v>
      </c>
      <c s="34" t="s">
        <v>1093</v>
      </c>
      <c s="34" t="s">
        <v>429</v>
      </c>
      <c s="35" t="s">
        <v>5</v>
      </c>
      <c s="6" t="s">
        <v>430</v>
      </c>
      <c s="36" t="s">
        <v>134</v>
      </c>
      <c s="37">
        <v>1.2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377</v>
      </c>
      <c>
        <f>(M558*21)/100</f>
      </c>
      <c t="s">
        <v>27</v>
      </c>
    </row>
    <row r="559" spans="1:5" ht="12.75">
      <c r="A559" s="35" t="s">
        <v>54</v>
      </c>
      <c r="E559" s="39" t="s">
        <v>5</v>
      </c>
    </row>
    <row r="560" spans="1:5" ht="12.75">
      <c r="A560" s="35" t="s">
        <v>56</v>
      </c>
      <c r="E560" s="40" t="s">
        <v>57</v>
      </c>
    </row>
    <row r="561" spans="1:5" ht="12.75">
      <c r="A561" t="s">
        <v>58</v>
      </c>
      <c r="E561" s="39" t="s">
        <v>59</v>
      </c>
    </row>
    <row r="562" spans="1:16" ht="12.75">
      <c r="A562" t="s">
        <v>49</v>
      </c>
      <c s="34" t="s">
        <v>1094</v>
      </c>
      <c s="34" t="s">
        <v>763</v>
      </c>
      <c s="35" t="s">
        <v>5</v>
      </c>
      <c s="6" t="s">
        <v>764</v>
      </c>
      <c s="36" t="s">
        <v>93</v>
      </c>
      <c s="37">
        <v>320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377</v>
      </c>
      <c>
        <f>(M562*21)/100</f>
      </c>
      <c t="s">
        <v>27</v>
      </c>
    </row>
    <row r="563" spans="1:5" ht="12.75">
      <c r="A563" s="35" t="s">
        <v>54</v>
      </c>
      <c r="E563" s="39" t="s">
        <v>5</v>
      </c>
    </row>
    <row r="564" spans="1:5" ht="12.75">
      <c r="A564" s="35" t="s">
        <v>56</v>
      </c>
      <c r="E564" s="40" t="s">
        <v>57</v>
      </c>
    </row>
    <row r="565" spans="1:5" ht="12.75">
      <c r="A565" t="s">
        <v>58</v>
      </c>
      <c r="E565" s="39" t="s">
        <v>59</v>
      </c>
    </row>
    <row r="566" spans="1:16" ht="12.75">
      <c r="A566" t="s">
        <v>49</v>
      </c>
      <c s="34" t="s">
        <v>1095</v>
      </c>
      <c s="34" t="s">
        <v>539</v>
      </c>
      <c s="35" t="s">
        <v>5</v>
      </c>
      <c s="6" t="s">
        <v>540</v>
      </c>
      <c s="36" t="s">
        <v>134</v>
      </c>
      <c s="37">
        <v>0.84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377</v>
      </c>
      <c>
        <f>(M566*21)/100</f>
      </c>
      <c t="s">
        <v>27</v>
      </c>
    </row>
    <row r="567" spans="1:5" ht="12.75">
      <c r="A567" s="35" t="s">
        <v>54</v>
      </c>
      <c r="E567" s="39" t="s">
        <v>5</v>
      </c>
    </row>
    <row r="568" spans="1:5" ht="12.75">
      <c r="A568" s="35" t="s">
        <v>56</v>
      </c>
      <c r="E568" s="40" t="s">
        <v>57</v>
      </c>
    </row>
    <row r="569" spans="1:5" ht="12.75">
      <c r="A569" t="s">
        <v>58</v>
      </c>
      <c r="E569" s="39" t="s">
        <v>59</v>
      </c>
    </row>
    <row r="570" spans="1:16" ht="12.75">
      <c r="A570" t="s">
        <v>49</v>
      </c>
      <c s="34" t="s">
        <v>1096</v>
      </c>
      <c s="34" t="s">
        <v>541</v>
      </c>
      <c s="35" t="s">
        <v>5</v>
      </c>
      <c s="6" t="s">
        <v>542</v>
      </c>
      <c s="36" t="s">
        <v>134</v>
      </c>
      <c s="37">
        <v>0.84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377</v>
      </c>
      <c>
        <f>(M570*21)/100</f>
      </c>
      <c t="s">
        <v>27</v>
      </c>
    </row>
    <row r="571" spans="1:5" ht="12.75">
      <c r="A571" s="35" t="s">
        <v>54</v>
      </c>
      <c r="E571" s="39" t="s">
        <v>5</v>
      </c>
    </row>
    <row r="572" spans="1:5" ht="12.75">
      <c r="A572" s="35" t="s">
        <v>56</v>
      </c>
      <c r="E572" s="40" t="s">
        <v>57</v>
      </c>
    </row>
    <row r="573" spans="1:5" ht="12.75">
      <c r="A573" t="s">
        <v>58</v>
      </c>
      <c r="E573" s="39" t="s">
        <v>59</v>
      </c>
    </row>
    <row r="574" spans="1:16" ht="12.75">
      <c r="A574" t="s">
        <v>49</v>
      </c>
      <c s="34" t="s">
        <v>1097</v>
      </c>
      <c s="34" t="s">
        <v>1098</v>
      </c>
      <c s="35" t="s">
        <v>5</v>
      </c>
      <c s="6" t="s">
        <v>1099</v>
      </c>
      <c s="36" t="s">
        <v>100</v>
      </c>
      <c s="37">
        <v>24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373</v>
      </c>
      <c>
        <f>(M574*21)/100</f>
      </c>
      <c t="s">
        <v>27</v>
      </c>
    </row>
    <row r="575" spans="1:5" ht="12.75">
      <c r="A575" s="35" t="s">
        <v>54</v>
      </c>
      <c r="E575" s="39" t="s">
        <v>5</v>
      </c>
    </row>
    <row r="576" spans="1:5" ht="12.75">
      <c r="A576" s="35" t="s">
        <v>56</v>
      </c>
      <c r="E576" s="40" t="s">
        <v>1075</v>
      </c>
    </row>
    <row r="577" spans="1:5" ht="114.75">
      <c r="A577" t="s">
        <v>58</v>
      </c>
      <c r="E577" s="39" t="s">
        <v>1092</v>
      </c>
    </row>
    <row r="578" spans="1:16" ht="12.75">
      <c r="A578" t="s">
        <v>49</v>
      </c>
      <c s="34" t="s">
        <v>1100</v>
      </c>
      <c s="34" t="s">
        <v>1101</v>
      </c>
      <c s="35" t="s">
        <v>5</v>
      </c>
      <c s="6" t="s">
        <v>1102</v>
      </c>
      <c s="36" t="s">
        <v>100</v>
      </c>
      <c s="37">
        <v>2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373</v>
      </c>
      <c>
        <f>(M578*21)/100</f>
      </c>
      <c t="s">
        <v>27</v>
      </c>
    </row>
    <row r="579" spans="1:5" ht="12.75">
      <c r="A579" s="35" t="s">
        <v>54</v>
      </c>
      <c r="E579" s="39" t="s">
        <v>5</v>
      </c>
    </row>
    <row r="580" spans="1:5" ht="12.75">
      <c r="A580" s="35" t="s">
        <v>56</v>
      </c>
      <c r="E580" s="40" t="s">
        <v>1075</v>
      </c>
    </row>
    <row r="581" spans="1:5" ht="89.25">
      <c r="A581" t="s">
        <v>58</v>
      </c>
      <c r="E581" s="39" t="s">
        <v>1103</v>
      </c>
    </row>
    <row r="582" spans="1:16" ht="12.75">
      <c r="A582" t="s">
        <v>49</v>
      </c>
      <c s="34" t="s">
        <v>1104</v>
      </c>
      <c s="34" t="s">
        <v>1105</v>
      </c>
      <c s="35" t="s">
        <v>5</v>
      </c>
      <c s="6" t="s">
        <v>1106</v>
      </c>
      <c s="36" t="s">
        <v>93</v>
      </c>
      <c s="37">
        <v>160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373</v>
      </c>
      <c>
        <f>(M582*21)/100</f>
      </c>
      <c t="s">
        <v>27</v>
      </c>
    </row>
    <row r="583" spans="1:5" ht="12.75">
      <c r="A583" s="35" t="s">
        <v>54</v>
      </c>
      <c r="E583" s="39" t="s">
        <v>5</v>
      </c>
    </row>
    <row r="584" spans="1:5" ht="12.75">
      <c r="A584" s="35" t="s">
        <v>56</v>
      </c>
      <c r="E584" s="40" t="s">
        <v>1075</v>
      </c>
    </row>
    <row r="585" spans="1:5" ht="114.75">
      <c r="A585" t="s">
        <v>58</v>
      </c>
      <c r="E585" s="39" t="s">
        <v>1092</v>
      </c>
    </row>
    <row r="586" spans="1:16" ht="12.75">
      <c r="A586" t="s">
        <v>49</v>
      </c>
      <c s="34" t="s">
        <v>1107</v>
      </c>
      <c s="34" t="s">
        <v>950</v>
      </c>
      <c s="35" t="s">
        <v>5</v>
      </c>
      <c s="6" t="s">
        <v>951</v>
      </c>
      <c s="36" t="s">
        <v>100</v>
      </c>
      <c s="37">
        <v>2</v>
      </c>
      <c s="36">
        <v>0</v>
      </c>
      <c s="36">
        <f>ROUND(G586*H586,6)</f>
      </c>
      <c r="L586" s="38">
        <v>0</v>
      </c>
      <c s="32">
        <f>ROUND(ROUND(L586,2)*ROUND(G586,3),2)</f>
      </c>
      <c s="36" t="s">
        <v>377</v>
      </c>
      <c>
        <f>(M586*21)/100</f>
      </c>
      <c t="s">
        <v>27</v>
      </c>
    </row>
    <row r="587" spans="1:5" ht="12.75">
      <c r="A587" s="35" t="s">
        <v>54</v>
      </c>
      <c r="E587" s="39" t="s">
        <v>5</v>
      </c>
    </row>
    <row r="588" spans="1:5" ht="12.75">
      <c r="A588" s="35" t="s">
        <v>56</v>
      </c>
      <c r="E588" s="40" t="s">
        <v>57</v>
      </c>
    </row>
    <row r="589" spans="1:5" ht="12.75">
      <c r="A589" t="s">
        <v>58</v>
      </c>
      <c r="E589" s="39" t="s">
        <v>59</v>
      </c>
    </row>
    <row r="590" spans="1:16" ht="12.75">
      <c r="A590" t="s">
        <v>49</v>
      </c>
      <c s="34" t="s">
        <v>1108</v>
      </c>
      <c s="34" t="s">
        <v>1109</v>
      </c>
      <c s="35" t="s">
        <v>5</v>
      </c>
      <c s="6" t="s">
        <v>1110</v>
      </c>
      <c s="36" t="s">
        <v>100</v>
      </c>
      <c s="37">
        <v>2</v>
      </c>
      <c s="36">
        <v>0</v>
      </c>
      <c s="36">
        <f>ROUND(G590*H590,6)</f>
      </c>
      <c r="L590" s="38">
        <v>0</v>
      </c>
      <c s="32">
        <f>ROUND(ROUND(L590,2)*ROUND(G590,3),2)</f>
      </c>
      <c s="36" t="s">
        <v>377</v>
      </c>
      <c>
        <f>(M590*21)/100</f>
      </c>
      <c t="s">
        <v>27</v>
      </c>
    </row>
    <row r="591" spans="1:5" ht="12.75">
      <c r="A591" s="35" t="s">
        <v>54</v>
      </c>
      <c r="E591" s="39" t="s">
        <v>5</v>
      </c>
    </row>
    <row r="592" spans="1:5" ht="12.75">
      <c r="A592" s="35" t="s">
        <v>56</v>
      </c>
      <c r="E592" s="40" t="s">
        <v>57</v>
      </c>
    </row>
    <row r="593" spans="1:5" ht="12.75">
      <c r="A593" t="s">
        <v>58</v>
      </c>
      <c r="E593" s="39" t="s">
        <v>59</v>
      </c>
    </row>
    <row r="594" spans="1:16" ht="12.75">
      <c r="A594" t="s">
        <v>49</v>
      </c>
      <c s="34" t="s">
        <v>1111</v>
      </c>
      <c s="34" t="s">
        <v>952</v>
      </c>
      <c s="35" t="s">
        <v>5</v>
      </c>
      <c s="6" t="s">
        <v>953</v>
      </c>
      <c s="36" t="s">
        <v>100</v>
      </c>
      <c s="37">
        <v>4</v>
      </c>
      <c s="36">
        <v>0</v>
      </c>
      <c s="36">
        <f>ROUND(G594*H594,6)</f>
      </c>
      <c r="L594" s="38">
        <v>0</v>
      </c>
      <c s="32">
        <f>ROUND(ROUND(L594,2)*ROUND(G594,3),2)</f>
      </c>
      <c s="36" t="s">
        <v>377</v>
      </c>
      <c>
        <f>(M594*21)/100</f>
      </c>
      <c t="s">
        <v>27</v>
      </c>
    </row>
    <row r="595" spans="1:5" ht="12.75">
      <c r="A595" s="35" t="s">
        <v>54</v>
      </c>
      <c r="E595" s="39" t="s">
        <v>5</v>
      </c>
    </row>
    <row r="596" spans="1:5" ht="12.75">
      <c r="A596" s="35" t="s">
        <v>56</v>
      </c>
      <c r="E596" s="40" t="s">
        <v>57</v>
      </c>
    </row>
    <row r="597" spans="1:5" ht="12.75">
      <c r="A597" t="s">
        <v>58</v>
      </c>
      <c r="E597" s="39" t="s">
        <v>59</v>
      </c>
    </row>
    <row r="598" spans="1:16" ht="25.5">
      <c r="A598" t="s">
        <v>49</v>
      </c>
      <c s="34" t="s">
        <v>1112</v>
      </c>
      <c s="34" t="s">
        <v>1113</v>
      </c>
      <c s="35" t="s">
        <v>5</v>
      </c>
      <c s="6" t="s">
        <v>1114</v>
      </c>
      <c s="36" t="s">
        <v>100</v>
      </c>
      <c s="37">
        <v>30</v>
      </c>
      <c s="36">
        <v>0</v>
      </c>
      <c s="36">
        <f>ROUND(G598*H598,6)</f>
      </c>
      <c r="L598" s="38">
        <v>0</v>
      </c>
      <c s="32">
        <f>ROUND(ROUND(L598,2)*ROUND(G598,3),2)</f>
      </c>
      <c s="36" t="s">
        <v>377</v>
      </c>
      <c>
        <f>(M598*21)/100</f>
      </c>
      <c t="s">
        <v>27</v>
      </c>
    </row>
    <row r="599" spans="1:5" ht="12.75">
      <c r="A599" s="35" t="s">
        <v>54</v>
      </c>
      <c r="E599" s="39" t="s">
        <v>5</v>
      </c>
    </row>
    <row r="600" spans="1:5" ht="12.75">
      <c r="A600" s="35" t="s">
        <v>56</v>
      </c>
      <c r="E600" s="40" t="s">
        <v>57</v>
      </c>
    </row>
    <row r="601" spans="1:5" ht="12.75">
      <c r="A601" t="s">
        <v>58</v>
      </c>
      <c r="E601" s="39" t="s">
        <v>59</v>
      </c>
    </row>
    <row r="602" spans="1:16" ht="12.75">
      <c r="A602" t="s">
        <v>49</v>
      </c>
      <c s="34" t="s">
        <v>1115</v>
      </c>
      <c s="34" t="s">
        <v>1116</v>
      </c>
      <c s="35" t="s">
        <v>5</v>
      </c>
      <c s="6" t="s">
        <v>1117</v>
      </c>
      <c s="36" t="s">
        <v>100</v>
      </c>
      <c s="37">
        <v>4</v>
      </c>
      <c s="36">
        <v>0</v>
      </c>
      <c s="36">
        <f>ROUND(G602*H602,6)</f>
      </c>
      <c r="L602" s="38">
        <v>0</v>
      </c>
      <c s="32">
        <f>ROUND(ROUND(L602,2)*ROUND(G602,3),2)</f>
      </c>
      <c s="36" t="s">
        <v>373</v>
      </c>
      <c>
        <f>(M602*21)/100</f>
      </c>
      <c t="s">
        <v>27</v>
      </c>
    </row>
    <row r="603" spans="1:5" ht="12.75">
      <c r="A603" s="35" t="s">
        <v>54</v>
      </c>
      <c r="E603" s="39" t="s">
        <v>5</v>
      </c>
    </row>
    <row r="604" spans="1:5" ht="12.75">
      <c r="A604" s="35" t="s">
        <v>56</v>
      </c>
      <c r="E604" s="40" t="s">
        <v>57</v>
      </c>
    </row>
    <row r="605" spans="1:5" ht="114.75">
      <c r="A605" t="s">
        <v>58</v>
      </c>
      <c r="E605" s="39" t="s">
        <v>1092</v>
      </c>
    </row>
    <row r="606" spans="1:16" ht="12.75">
      <c r="A606" t="s">
        <v>49</v>
      </c>
      <c s="34" t="s">
        <v>1118</v>
      </c>
      <c s="34" t="s">
        <v>1119</v>
      </c>
      <c s="35" t="s">
        <v>5</v>
      </c>
      <c s="6" t="s">
        <v>1120</v>
      </c>
      <c s="36" t="s">
        <v>100</v>
      </c>
      <c s="37">
        <v>45</v>
      </c>
      <c s="36">
        <v>0</v>
      </c>
      <c s="36">
        <f>ROUND(G606*H606,6)</f>
      </c>
      <c r="L606" s="38">
        <v>0</v>
      </c>
      <c s="32">
        <f>ROUND(ROUND(L606,2)*ROUND(G606,3),2)</f>
      </c>
      <c s="36" t="s">
        <v>377</v>
      </c>
      <c>
        <f>(M606*21)/100</f>
      </c>
      <c t="s">
        <v>27</v>
      </c>
    </row>
    <row r="607" spans="1:5" ht="12.75">
      <c r="A607" s="35" t="s">
        <v>54</v>
      </c>
      <c r="E607" s="39" t="s">
        <v>5</v>
      </c>
    </row>
    <row r="608" spans="1:5" ht="12.75">
      <c r="A608" s="35" t="s">
        <v>56</v>
      </c>
      <c r="E608" s="40" t="s">
        <v>57</v>
      </c>
    </row>
    <row r="609" spans="1:5" ht="12.75">
      <c r="A609" t="s">
        <v>58</v>
      </c>
      <c r="E609" s="39" t="s">
        <v>59</v>
      </c>
    </row>
    <row r="610" spans="1:16" ht="12.75">
      <c r="A610" t="s">
        <v>49</v>
      </c>
      <c s="34" t="s">
        <v>1121</v>
      </c>
      <c s="34" t="s">
        <v>1122</v>
      </c>
      <c s="35" t="s">
        <v>5</v>
      </c>
      <c s="6" t="s">
        <v>1123</v>
      </c>
      <c s="36" t="s">
        <v>100</v>
      </c>
      <c s="37">
        <v>2</v>
      </c>
      <c s="36">
        <v>0</v>
      </c>
      <c s="36">
        <f>ROUND(G610*H610,6)</f>
      </c>
      <c r="L610" s="38">
        <v>0</v>
      </c>
      <c s="32">
        <f>ROUND(ROUND(L610,2)*ROUND(G610,3),2)</f>
      </c>
      <c s="36" t="s">
        <v>377</v>
      </c>
      <c>
        <f>(M610*21)/100</f>
      </c>
      <c t="s">
        <v>27</v>
      </c>
    </row>
    <row r="611" spans="1:5" ht="12.75">
      <c r="A611" s="35" t="s">
        <v>54</v>
      </c>
      <c r="E611" s="39" t="s">
        <v>5</v>
      </c>
    </row>
    <row r="612" spans="1:5" ht="12.75">
      <c r="A612" s="35" t="s">
        <v>56</v>
      </c>
      <c r="E612" s="40" t="s">
        <v>57</v>
      </c>
    </row>
    <row r="613" spans="1:5" ht="12.75">
      <c r="A613" t="s">
        <v>58</v>
      </c>
      <c r="E613" s="39" t="s">
        <v>59</v>
      </c>
    </row>
    <row r="614" spans="1:16" ht="12.75">
      <c r="A614" t="s">
        <v>49</v>
      </c>
      <c s="34" t="s">
        <v>1124</v>
      </c>
      <c s="34" t="s">
        <v>1125</v>
      </c>
      <c s="35" t="s">
        <v>5</v>
      </c>
      <c s="6" t="s">
        <v>1126</v>
      </c>
      <c s="36" t="s">
        <v>100</v>
      </c>
      <c s="37">
        <v>2</v>
      </c>
      <c s="36">
        <v>0</v>
      </c>
      <c s="36">
        <f>ROUND(G614*H614,6)</f>
      </c>
      <c r="L614" s="38">
        <v>0</v>
      </c>
      <c s="32">
        <f>ROUND(ROUND(L614,2)*ROUND(G614,3),2)</f>
      </c>
      <c s="36" t="s">
        <v>377</v>
      </c>
      <c>
        <f>(M614*21)/100</f>
      </c>
      <c t="s">
        <v>27</v>
      </c>
    </row>
    <row r="615" spans="1:5" ht="12.75">
      <c r="A615" s="35" t="s">
        <v>54</v>
      </c>
      <c r="E615" s="39" t="s">
        <v>5</v>
      </c>
    </row>
    <row r="616" spans="1:5" ht="12.75">
      <c r="A616" s="35" t="s">
        <v>56</v>
      </c>
      <c r="E616" s="40" t="s">
        <v>57</v>
      </c>
    </row>
    <row r="617" spans="1:5" ht="12.75">
      <c r="A617" t="s">
        <v>58</v>
      </c>
      <c r="E617" s="39" t="s">
        <v>59</v>
      </c>
    </row>
    <row r="618" spans="1:16" ht="12.75">
      <c r="A618" t="s">
        <v>49</v>
      </c>
      <c s="34" t="s">
        <v>1127</v>
      </c>
      <c s="34" t="s">
        <v>1128</v>
      </c>
      <c s="35" t="s">
        <v>5</v>
      </c>
      <c s="6" t="s">
        <v>1129</v>
      </c>
      <c s="36" t="s">
        <v>100</v>
      </c>
      <c s="37">
        <v>2</v>
      </c>
      <c s="36">
        <v>0</v>
      </c>
      <c s="36">
        <f>ROUND(G618*H618,6)</f>
      </c>
      <c r="L618" s="38">
        <v>0</v>
      </c>
      <c s="32">
        <f>ROUND(ROUND(L618,2)*ROUND(G618,3),2)</f>
      </c>
      <c s="36" t="s">
        <v>377</v>
      </c>
      <c>
        <f>(M618*21)/100</f>
      </c>
      <c t="s">
        <v>27</v>
      </c>
    </row>
    <row r="619" spans="1:5" ht="12.75">
      <c r="A619" s="35" t="s">
        <v>54</v>
      </c>
      <c r="E619" s="39" t="s">
        <v>5</v>
      </c>
    </row>
    <row r="620" spans="1:5" ht="12.75">
      <c r="A620" s="35" t="s">
        <v>56</v>
      </c>
      <c r="E620" s="40" t="s">
        <v>57</v>
      </c>
    </row>
    <row r="621" spans="1:5" ht="12.75">
      <c r="A621" t="s">
        <v>58</v>
      </c>
      <c r="E621" s="39" t="s">
        <v>59</v>
      </c>
    </row>
    <row r="622" spans="1:16" ht="12.75">
      <c r="A622" t="s">
        <v>49</v>
      </c>
      <c s="34" t="s">
        <v>1130</v>
      </c>
      <c s="34" t="s">
        <v>1131</v>
      </c>
      <c s="35" t="s">
        <v>5</v>
      </c>
      <c s="6" t="s">
        <v>1132</v>
      </c>
      <c s="36" t="s">
        <v>100</v>
      </c>
      <c s="37">
        <v>2</v>
      </c>
      <c s="36">
        <v>0</v>
      </c>
      <c s="36">
        <f>ROUND(G622*H622,6)</f>
      </c>
      <c r="L622" s="38">
        <v>0</v>
      </c>
      <c s="32">
        <f>ROUND(ROUND(L622,2)*ROUND(G622,3),2)</f>
      </c>
      <c s="36" t="s">
        <v>377</v>
      </c>
      <c>
        <f>(M622*21)/100</f>
      </c>
      <c t="s">
        <v>27</v>
      </c>
    </row>
    <row r="623" spans="1:5" ht="12.75">
      <c r="A623" s="35" t="s">
        <v>54</v>
      </c>
      <c r="E623" s="39" t="s">
        <v>5</v>
      </c>
    </row>
    <row r="624" spans="1:5" ht="12.75">
      <c r="A624" s="35" t="s">
        <v>56</v>
      </c>
      <c r="E624" s="40" t="s">
        <v>57</v>
      </c>
    </row>
    <row r="625" spans="1:5" ht="12.75">
      <c r="A625" t="s">
        <v>58</v>
      </c>
      <c r="E625" s="39" t="s">
        <v>59</v>
      </c>
    </row>
    <row r="626" spans="1:16" ht="12.75">
      <c r="A626" t="s">
        <v>49</v>
      </c>
      <c s="34" t="s">
        <v>1133</v>
      </c>
      <c s="34" t="s">
        <v>1134</v>
      </c>
      <c s="35" t="s">
        <v>5</v>
      </c>
      <c s="6" t="s">
        <v>1126</v>
      </c>
      <c s="36" t="s">
        <v>100</v>
      </c>
      <c s="37">
        <v>2</v>
      </c>
      <c s="36">
        <v>0</v>
      </c>
      <c s="36">
        <f>ROUND(G626*H626,6)</f>
      </c>
      <c r="L626" s="38">
        <v>0</v>
      </c>
      <c s="32">
        <f>ROUND(ROUND(L626,2)*ROUND(G626,3),2)</f>
      </c>
      <c s="36" t="s">
        <v>377</v>
      </c>
      <c>
        <f>(M626*21)/100</f>
      </c>
      <c t="s">
        <v>27</v>
      </c>
    </row>
    <row r="627" spans="1:5" ht="12.75">
      <c r="A627" s="35" t="s">
        <v>54</v>
      </c>
      <c r="E627" s="39" t="s">
        <v>5</v>
      </c>
    </row>
    <row r="628" spans="1:5" ht="12.75">
      <c r="A628" s="35" t="s">
        <v>56</v>
      </c>
      <c r="E628" s="40" t="s">
        <v>57</v>
      </c>
    </row>
    <row r="629" spans="1:5" ht="12.75">
      <c r="A629" t="s">
        <v>58</v>
      </c>
      <c r="E629" s="39" t="s">
        <v>59</v>
      </c>
    </row>
    <row r="630" spans="1:16" ht="12.75">
      <c r="A630" t="s">
        <v>49</v>
      </c>
      <c s="34" t="s">
        <v>1135</v>
      </c>
      <c s="34" t="s">
        <v>1136</v>
      </c>
      <c s="35" t="s">
        <v>5</v>
      </c>
      <c s="6" t="s">
        <v>1137</v>
      </c>
      <c s="36" t="s">
        <v>329</v>
      </c>
      <c s="37">
        <v>72</v>
      </c>
      <c s="36">
        <v>0</v>
      </c>
      <c s="36">
        <f>ROUND(G630*H630,6)</f>
      </c>
      <c r="L630" s="38">
        <v>0</v>
      </c>
      <c s="32">
        <f>ROUND(ROUND(L630,2)*ROUND(G630,3),2)</f>
      </c>
      <c s="36" t="s">
        <v>377</v>
      </c>
      <c>
        <f>(M630*21)/100</f>
      </c>
      <c t="s">
        <v>27</v>
      </c>
    </row>
    <row r="631" spans="1:5" ht="12.75">
      <c r="A631" s="35" t="s">
        <v>54</v>
      </c>
      <c r="E631" s="39" t="s">
        <v>5</v>
      </c>
    </row>
    <row r="632" spans="1:5" ht="12.75">
      <c r="A632" s="35" t="s">
        <v>56</v>
      </c>
      <c r="E632" s="40" t="s">
        <v>57</v>
      </c>
    </row>
    <row r="633" spans="1:5" ht="12.75">
      <c r="A633" t="s">
        <v>58</v>
      </c>
      <c r="E633" s="39" t="s">
        <v>59</v>
      </c>
    </row>
    <row r="634" spans="1:16" ht="12.75">
      <c r="A634" t="s">
        <v>49</v>
      </c>
      <c s="34" t="s">
        <v>1138</v>
      </c>
      <c s="34" t="s">
        <v>1139</v>
      </c>
      <c s="35" t="s">
        <v>5</v>
      </c>
      <c s="6" t="s">
        <v>1140</v>
      </c>
      <c s="36" t="s">
        <v>100</v>
      </c>
      <c s="37">
        <v>1</v>
      </c>
      <c s="36">
        <v>0</v>
      </c>
      <c s="36">
        <f>ROUND(G634*H634,6)</f>
      </c>
      <c r="L634" s="38">
        <v>0</v>
      </c>
      <c s="32">
        <f>ROUND(ROUND(L634,2)*ROUND(G634,3),2)</f>
      </c>
      <c s="36" t="s">
        <v>377</v>
      </c>
      <c>
        <f>(M634*21)/100</f>
      </c>
      <c t="s">
        <v>27</v>
      </c>
    </row>
    <row r="635" spans="1:5" ht="12.75">
      <c r="A635" s="35" t="s">
        <v>54</v>
      </c>
      <c r="E635" s="39" t="s">
        <v>5</v>
      </c>
    </row>
    <row r="636" spans="1:5" ht="12.75">
      <c r="A636" s="35" t="s">
        <v>56</v>
      </c>
      <c r="E636" s="40" t="s">
        <v>57</v>
      </c>
    </row>
    <row r="637" spans="1:5" ht="12.75">
      <c r="A637" t="s">
        <v>58</v>
      </c>
      <c r="E637" s="39" t="s">
        <v>59</v>
      </c>
    </row>
    <row r="638" spans="1:16" ht="12.75">
      <c r="A638" t="s">
        <v>49</v>
      </c>
      <c s="34" t="s">
        <v>1141</v>
      </c>
      <c s="34" t="s">
        <v>1142</v>
      </c>
      <c s="35" t="s">
        <v>5</v>
      </c>
      <c s="6" t="s">
        <v>1143</v>
      </c>
      <c s="36" t="s">
        <v>100</v>
      </c>
      <c s="37">
        <v>1</v>
      </c>
      <c s="36">
        <v>0</v>
      </c>
      <c s="36">
        <f>ROUND(G638*H638,6)</f>
      </c>
      <c r="L638" s="38">
        <v>0</v>
      </c>
      <c s="32">
        <f>ROUND(ROUND(L638,2)*ROUND(G638,3),2)</f>
      </c>
      <c s="36" t="s">
        <v>377</v>
      </c>
      <c>
        <f>(M638*21)/100</f>
      </c>
      <c t="s">
        <v>27</v>
      </c>
    </row>
    <row r="639" spans="1:5" ht="12.75">
      <c r="A639" s="35" t="s">
        <v>54</v>
      </c>
      <c r="E639" s="39" t="s">
        <v>5</v>
      </c>
    </row>
    <row r="640" spans="1:5" ht="12.75">
      <c r="A640" s="35" t="s">
        <v>56</v>
      </c>
      <c r="E640" s="40" t="s">
        <v>57</v>
      </c>
    </row>
    <row r="641" spans="1:5" ht="12.75">
      <c r="A641" t="s">
        <v>58</v>
      </c>
      <c r="E641" s="39" t="s">
        <v>59</v>
      </c>
    </row>
    <row r="642" spans="1:16" ht="25.5">
      <c r="A642" t="s">
        <v>49</v>
      </c>
      <c s="34" t="s">
        <v>1144</v>
      </c>
      <c s="34" t="s">
        <v>1145</v>
      </c>
      <c s="35" t="s">
        <v>5</v>
      </c>
      <c s="6" t="s">
        <v>1146</v>
      </c>
      <c s="36" t="s">
        <v>100</v>
      </c>
      <c s="37">
        <v>1</v>
      </c>
      <c s="36">
        <v>0</v>
      </c>
      <c s="36">
        <f>ROUND(G642*H642,6)</f>
      </c>
      <c r="L642" s="38">
        <v>0</v>
      </c>
      <c s="32">
        <f>ROUND(ROUND(L642,2)*ROUND(G642,3),2)</f>
      </c>
      <c s="36" t="s">
        <v>377</v>
      </c>
      <c>
        <f>(M642*21)/100</f>
      </c>
      <c t="s">
        <v>27</v>
      </c>
    </row>
    <row r="643" spans="1:5" ht="12.75">
      <c r="A643" s="35" t="s">
        <v>54</v>
      </c>
      <c r="E643" s="39" t="s">
        <v>5</v>
      </c>
    </row>
    <row r="644" spans="1:5" ht="12.75">
      <c r="A644" s="35" t="s">
        <v>56</v>
      </c>
      <c r="E644" s="40" t="s">
        <v>57</v>
      </c>
    </row>
    <row r="645" spans="1:5" ht="12.75">
      <c r="A645" t="s">
        <v>58</v>
      </c>
      <c r="E645" s="39" t="s">
        <v>59</v>
      </c>
    </row>
    <row r="646" spans="1:16" ht="12.75">
      <c r="A646" t="s">
        <v>49</v>
      </c>
      <c s="34" t="s">
        <v>1147</v>
      </c>
      <c s="34" t="s">
        <v>1148</v>
      </c>
      <c s="35" t="s">
        <v>5</v>
      </c>
      <c s="6" t="s">
        <v>1149</v>
      </c>
      <c s="36" t="s">
        <v>100</v>
      </c>
      <c s="37">
        <v>5</v>
      </c>
      <c s="36">
        <v>0</v>
      </c>
      <c s="36">
        <f>ROUND(G646*H646,6)</f>
      </c>
      <c r="L646" s="38">
        <v>0</v>
      </c>
      <c s="32">
        <f>ROUND(ROUND(L646,2)*ROUND(G646,3),2)</f>
      </c>
      <c s="36" t="s">
        <v>377</v>
      </c>
      <c>
        <f>(M646*21)/100</f>
      </c>
      <c t="s">
        <v>27</v>
      </c>
    </row>
    <row r="647" spans="1:5" ht="12.75">
      <c r="A647" s="35" t="s">
        <v>54</v>
      </c>
      <c r="E647" s="39" t="s">
        <v>5</v>
      </c>
    </row>
    <row r="648" spans="1:5" ht="12.75">
      <c r="A648" s="35" t="s">
        <v>56</v>
      </c>
      <c r="E648" s="40" t="s">
        <v>57</v>
      </c>
    </row>
    <row r="649" spans="1:5" ht="12.75">
      <c r="A649" t="s">
        <v>58</v>
      </c>
      <c r="E649" s="39" t="s">
        <v>59</v>
      </c>
    </row>
    <row r="650" spans="1:16" ht="12.75">
      <c r="A650" t="s">
        <v>49</v>
      </c>
      <c s="34" t="s">
        <v>1150</v>
      </c>
      <c s="34" t="s">
        <v>1151</v>
      </c>
      <c s="35" t="s">
        <v>5</v>
      </c>
      <c s="6" t="s">
        <v>1152</v>
      </c>
      <c s="36" t="s">
        <v>100</v>
      </c>
      <c s="37">
        <v>1</v>
      </c>
      <c s="36">
        <v>0</v>
      </c>
      <c s="36">
        <f>ROUND(G650*H650,6)</f>
      </c>
      <c r="L650" s="38">
        <v>0</v>
      </c>
      <c s="32">
        <f>ROUND(ROUND(L650,2)*ROUND(G650,3),2)</f>
      </c>
      <c s="36" t="s">
        <v>377</v>
      </c>
      <c>
        <f>(M650*21)/100</f>
      </c>
      <c t="s">
        <v>27</v>
      </c>
    </row>
    <row r="651" spans="1:5" ht="12.75">
      <c r="A651" s="35" t="s">
        <v>54</v>
      </c>
      <c r="E651" s="39" t="s">
        <v>5</v>
      </c>
    </row>
    <row r="652" spans="1:5" ht="12.75">
      <c r="A652" s="35" t="s">
        <v>56</v>
      </c>
      <c r="E652" s="40" t="s">
        <v>57</v>
      </c>
    </row>
    <row r="653" spans="1:5" ht="12.75">
      <c r="A653" t="s">
        <v>58</v>
      </c>
      <c r="E653" s="39" t="s">
        <v>59</v>
      </c>
    </row>
    <row r="654" spans="1:16" ht="12.75">
      <c r="A654" t="s">
        <v>49</v>
      </c>
      <c s="34" t="s">
        <v>1153</v>
      </c>
      <c s="34" t="s">
        <v>1154</v>
      </c>
      <c s="35" t="s">
        <v>5</v>
      </c>
      <c s="6" t="s">
        <v>1155</v>
      </c>
      <c s="36" t="s">
        <v>100</v>
      </c>
      <c s="37">
        <v>1</v>
      </c>
      <c s="36">
        <v>0</v>
      </c>
      <c s="36">
        <f>ROUND(G654*H654,6)</f>
      </c>
      <c r="L654" s="38">
        <v>0</v>
      </c>
      <c s="32">
        <f>ROUND(ROUND(L654,2)*ROUND(G654,3),2)</f>
      </c>
      <c s="36" t="s">
        <v>377</v>
      </c>
      <c>
        <f>(M654*21)/100</f>
      </c>
      <c t="s">
        <v>27</v>
      </c>
    </row>
    <row r="655" spans="1:5" ht="12.75">
      <c r="A655" s="35" t="s">
        <v>54</v>
      </c>
      <c r="E655" s="39" t="s">
        <v>5</v>
      </c>
    </row>
    <row r="656" spans="1:5" ht="12.75">
      <c r="A656" s="35" t="s">
        <v>56</v>
      </c>
      <c r="E656" s="40" t="s">
        <v>57</v>
      </c>
    </row>
    <row r="657" spans="1:5" ht="12.75">
      <c r="A657" t="s">
        <v>58</v>
      </c>
      <c r="E657" s="39" t="s">
        <v>59</v>
      </c>
    </row>
    <row r="658" spans="1:16" ht="12.75">
      <c r="A658" t="s">
        <v>49</v>
      </c>
      <c s="34" t="s">
        <v>1156</v>
      </c>
      <c s="34" t="s">
        <v>1157</v>
      </c>
      <c s="35" t="s">
        <v>5</v>
      </c>
      <c s="6" t="s">
        <v>1158</v>
      </c>
      <c s="36" t="s">
        <v>100</v>
      </c>
      <c s="37">
        <v>1</v>
      </c>
      <c s="36">
        <v>0</v>
      </c>
      <c s="36">
        <f>ROUND(G658*H658,6)</f>
      </c>
      <c r="L658" s="38">
        <v>0</v>
      </c>
      <c s="32">
        <f>ROUND(ROUND(L658,2)*ROUND(G658,3),2)</f>
      </c>
      <c s="36" t="s">
        <v>377</v>
      </c>
      <c>
        <f>(M658*21)/100</f>
      </c>
      <c t="s">
        <v>27</v>
      </c>
    </row>
    <row r="659" spans="1:5" ht="12.75">
      <c r="A659" s="35" t="s">
        <v>54</v>
      </c>
      <c r="E659" s="39" t="s">
        <v>5</v>
      </c>
    </row>
    <row r="660" spans="1:5" ht="12.75">
      <c r="A660" s="35" t="s">
        <v>56</v>
      </c>
      <c r="E660" s="40" t="s">
        <v>57</v>
      </c>
    </row>
    <row r="661" spans="1:5" ht="12.75">
      <c r="A661" t="s">
        <v>58</v>
      </c>
      <c r="E661" s="39" t="s">
        <v>59</v>
      </c>
    </row>
    <row r="662" spans="1:16" ht="12.75">
      <c r="A662" t="s">
        <v>49</v>
      </c>
      <c s="34" t="s">
        <v>1159</v>
      </c>
      <c s="34" t="s">
        <v>1160</v>
      </c>
      <c s="35" t="s">
        <v>5</v>
      </c>
      <c s="6" t="s">
        <v>1161</v>
      </c>
      <c s="36" t="s">
        <v>100</v>
      </c>
      <c s="37">
        <v>2</v>
      </c>
      <c s="36">
        <v>0</v>
      </c>
      <c s="36">
        <f>ROUND(G662*H662,6)</f>
      </c>
      <c r="L662" s="38">
        <v>0</v>
      </c>
      <c s="32">
        <f>ROUND(ROUND(L662,2)*ROUND(G662,3),2)</f>
      </c>
      <c s="36" t="s">
        <v>377</v>
      </c>
      <c>
        <f>(M662*21)/100</f>
      </c>
      <c t="s">
        <v>27</v>
      </c>
    </row>
    <row r="663" spans="1:5" ht="12.75">
      <c r="A663" s="35" t="s">
        <v>54</v>
      </c>
      <c r="E663" s="39" t="s">
        <v>5</v>
      </c>
    </row>
    <row r="664" spans="1:5" ht="12.75">
      <c r="A664" s="35" t="s">
        <v>56</v>
      </c>
      <c r="E664" s="40" t="s">
        <v>57</v>
      </c>
    </row>
    <row r="665" spans="1:5" ht="12.75">
      <c r="A665" t="s">
        <v>58</v>
      </c>
      <c r="E665" s="39" t="s">
        <v>59</v>
      </c>
    </row>
    <row r="666" spans="1:16" ht="12.75">
      <c r="A666" t="s">
        <v>49</v>
      </c>
      <c s="34" t="s">
        <v>1162</v>
      </c>
      <c s="34" t="s">
        <v>1163</v>
      </c>
      <c s="35" t="s">
        <v>5</v>
      </c>
      <c s="6" t="s">
        <v>1164</v>
      </c>
      <c s="36" t="s">
        <v>100</v>
      </c>
      <c s="37">
        <v>2</v>
      </c>
      <c s="36">
        <v>0</v>
      </c>
      <c s="36">
        <f>ROUND(G666*H666,6)</f>
      </c>
      <c r="L666" s="38">
        <v>0</v>
      </c>
      <c s="32">
        <f>ROUND(ROUND(L666,2)*ROUND(G666,3),2)</f>
      </c>
      <c s="36" t="s">
        <v>377</v>
      </c>
      <c>
        <f>(M666*21)/100</f>
      </c>
      <c t="s">
        <v>27</v>
      </c>
    </row>
    <row r="667" spans="1:5" ht="12.75">
      <c r="A667" s="35" t="s">
        <v>54</v>
      </c>
      <c r="E667" s="39" t="s">
        <v>5</v>
      </c>
    </row>
    <row r="668" spans="1:5" ht="12.75">
      <c r="A668" s="35" t="s">
        <v>56</v>
      </c>
      <c r="E668" s="40" t="s">
        <v>57</v>
      </c>
    </row>
    <row r="669" spans="1:5" ht="12.75">
      <c r="A669" t="s">
        <v>58</v>
      </c>
      <c r="E669" s="39" t="s">
        <v>59</v>
      </c>
    </row>
    <row r="670" spans="1:16" ht="12.75">
      <c r="A670" t="s">
        <v>49</v>
      </c>
      <c s="34" t="s">
        <v>1165</v>
      </c>
      <c s="34" t="s">
        <v>1166</v>
      </c>
      <c s="35" t="s">
        <v>5</v>
      </c>
      <c s="6" t="s">
        <v>1167</v>
      </c>
      <c s="36" t="s">
        <v>100</v>
      </c>
      <c s="37">
        <v>2</v>
      </c>
      <c s="36">
        <v>0</v>
      </c>
      <c s="36">
        <f>ROUND(G670*H670,6)</f>
      </c>
      <c r="L670" s="38">
        <v>0</v>
      </c>
      <c s="32">
        <f>ROUND(ROUND(L670,2)*ROUND(G670,3),2)</f>
      </c>
      <c s="36" t="s">
        <v>377</v>
      </c>
      <c>
        <f>(M670*21)/100</f>
      </c>
      <c t="s">
        <v>27</v>
      </c>
    </row>
    <row r="671" spans="1:5" ht="12.75">
      <c r="A671" s="35" t="s">
        <v>54</v>
      </c>
      <c r="E671" s="39" t="s">
        <v>5</v>
      </c>
    </row>
    <row r="672" spans="1:5" ht="12.75">
      <c r="A672" s="35" t="s">
        <v>56</v>
      </c>
      <c r="E672" s="40" t="s">
        <v>57</v>
      </c>
    </row>
    <row r="673" spans="1:5" ht="12.75">
      <c r="A673" t="s">
        <v>58</v>
      </c>
      <c r="E673" s="39" t="s">
        <v>59</v>
      </c>
    </row>
    <row r="674" spans="1:16" ht="12.75">
      <c r="A674" t="s">
        <v>49</v>
      </c>
      <c s="34" t="s">
        <v>1168</v>
      </c>
      <c s="34" t="s">
        <v>1169</v>
      </c>
      <c s="35" t="s">
        <v>5</v>
      </c>
      <c s="6" t="s">
        <v>1170</v>
      </c>
      <c s="36" t="s">
        <v>100</v>
      </c>
      <c s="37">
        <v>45</v>
      </c>
      <c s="36">
        <v>0</v>
      </c>
      <c s="36">
        <f>ROUND(G674*H674,6)</f>
      </c>
      <c r="L674" s="38">
        <v>0</v>
      </c>
      <c s="32">
        <f>ROUND(ROUND(L674,2)*ROUND(G674,3),2)</f>
      </c>
      <c s="36" t="s">
        <v>373</v>
      </c>
      <c>
        <f>(M674*21)/100</f>
      </c>
      <c t="s">
        <v>27</v>
      </c>
    </row>
    <row r="675" spans="1:5" ht="12.75">
      <c r="A675" s="35" t="s">
        <v>54</v>
      </c>
      <c r="E675" s="39" t="s">
        <v>5</v>
      </c>
    </row>
    <row r="676" spans="1:5" ht="12.75">
      <c r="A676" s="35" t="s">
        <v>56</v>
      </c>
      <c r="E676" s="40" t="s">
        <v>57</v>
      </c>
    </row>
    <row r="677" spans="1:5" ht="127.5">
      <c r="A677" t="s">
        <v>58</v>
      </c>
      <c r="E677" s="39" t="s">
        <v>1171</v>
      </c>
    </row>
    <row r="678" spans="1:16" ht="12.75">
      <c r="A678" t="s">
        <v>49</v>
      </c>
      <c s="34" t="s">
        <v>1172</v>
      </c>
      <c s="34" t="s">
        <v>1173</v>
      </c>
      <c s="35" t="s">
        <v>5</v>
      </c>
      <c s="6" t="s">
        <v>1174</v>
      </c>
      <c s="36" t="s">
        <v>100</v>
      </c>
      <c s="37">
        <v>1</v>
      </c>
      <c s="36">
        <v>0</v>
      </c>
      <c s="36">
        <f>ROUND(G678*H678,6)</f>
      </c>
      <c r="L678" s="38">
        <v>0</v>
      </c>
      <c s="32">
        <f>ROUND(ROUND(L678,2)*ROUND(G678,3),2)</f>
      </c>
      <c s="36" t="s">
        <v>373</v>
      </c>
      <c>
        <f>(M678*21)/100</f>
      </c>
      <c t="s">
        <v>27</v>
      </c>
    </row>
    <row r="679" spans="1:5" ht="12.75">
      <c r="A679" s="35" t="s">
        <v>54</v>
      </c>
      <c r="E679" s="39" t="s">
        <v>5</v>
      </c>
    </row>
    <row r="680" spans="1:5" ht="12.75">
      <c r="A680" s="35" t="s">
        <v>56</v>
      </c>
      <c r="E680" s="40" t="s">
        <v>57</v>
      </c>
    </row>
    <row r="681" spans="1:5" ht="51">
      <c r="A681" t="s">
        <v>58</v>
      </c>
      <c r="E681" s="39" t="s">
        <v>1175</v>
      </c>
    </row>
    <row r="682" spans="1:16" ht="12.75">
      <c r="A682" t="s">
        <v>49</v>
      </c>
      <c s="34" t="s">
        <v>1176</v>
      </c>
      <c s="34" t="s">
        <v>1177</v>
      </c>
      <c s="35" t="s">
        <v>5</v>
      </c>
      <c s="6" t="s">
        <v>1178</v>
      </c>
      <c s="36" t="s">
        <v>329</v>
      </c>
      <c s="37">
        <v>24</v>
      </c>
      <c s="36">
        <v>0</v>
      </c>
      <c s="36">
        <f>ROUND(G682*H682,6)</f>
      </c>
      <c r="L682" s="38">
        <v>0</v>
      </c>
      <c s="32">
        <f>ROUND(ROUND(L682,2)*ROUND(G682,3),2)</f>
      </c>
      <c s="36" t="s">
        <v>377</v>
      </c>
      <c>
        <f>(M682*21)/100</f>
      </c>
      <c t="s">
        <v>27</v>
      </c>
    </row>
    <row r="683" spans="1:5" ht="12.75">
      <c r="A683" s="35" t="s">
        <v>54</v>
      </c>
      <c r="E683" s="39" t="s">
        <v>5</v>
      </c>
    </row>
    <row r="684" spans="1:5" ht="12.75">
      <c r="A684" s="35" t="s">
        <v>56</v>
      </c>
      <c r="E684" s="40" t="s">
        <v>57</v>
      </c>
    </row>
    <row r="685" spans="1:5" ht="12.75">
      <c r="A685" t="s">
        <v>58</v>
      </c>
      <c r="E685" s="39" t="s">
        <v>59</v>
      </c>
    </row>
    <row r="686" spans="1:16" ht="12.75">
      <c r="A686" t="s">
        <v>49</v>
      </c>
      <c s="34" t="s">
        <v>1179</v>
      </c>
      <c s="34" t="s">
        <v>1180</v>
      </c>
      <c s="35" t="s">
        <v>5</v>
      </c>
      <c s="6" t="s">
        <v>1181</v>
      </c>
      <c s="36" t="s">
        <v>329</v>
      </c>
      <c s="37">
        <v>24</v>
      </c>
      <c s="36">
        <v>0</v>
      </c>
      <c s="36">
        <f>ROUND(G686*H686,6)</f>
      </c>
      <c r="L686" s="38">
        <v>0</v>
      </c>
      <c s="32">
        <f>ROUND(ROUND(L686,2)*ROUND(G686,3),2)</f>
      </c>
      <c s="36" t="s">
        <v>377</v>
      </c>
      <c>
        <f>(M686*21)/100</f>
      </c>
      <c t="s">
        <v>27</v>
      </c>
    </row>
    <row r="687" spans="1:5" ht="12.75">
      <c r="A687" s="35" t="s">
        <v>54</v>
      </c>
      <c r="E687" s="39" t="s">
        <v>5</v>
      </c>
    </row>
    <row r="688" spans="1:5" ht="12.75">
      <c r="A688" s="35" t="s">
        <v>56</v>
      </c>
      <c r="E688" s="40" t="s">
        <v>57</v>
      </c>
    </row>
    <row r="689" spans="1:5" ht="12.75">
      <c r="A689" t="s">
        <v>58</v>
      </c>
      <c r="E689" s="39" t="s">
        <v>59</v>
      </c>
    </row>
    <row r="690" spans="1:16" ht="25.5">
      <c r="A690" t="s">
        <v>49</v>
      </c>
      <c s="34" t="s">
        <v>1182</v>
      </c>
      <c s="34" t="s">
        <v>1183</v>
      </c>
      <c s="35" t="s">
        <v>5</v>
      </c>
      <c s="6" t="s">
        <v>1184</v>
      </c>
      <c s="36" t="s">
        <v>100</v>
      </c>
      <c s="37">
        <v>2</v>
      </c>
      <c s="36">
        <v>0</v>
      </c>
      <c s="36">
        <f>ROUND(G690*H690,6)</f>
      </c>
      <c r="L690" s="38">
        <v>0</v>
      </c>
      <c s="32">
        <f>ROUND(ROUND(L690,2)*ROUND(G690,3),2)</f>
      </c>
      <c s="36" t="s">
        <v>377</v>
      </c>
      <c>
        <f>(M690*21)/100</f>
      </c>
      <c t="s">
        <v>27</v>
      </c>
    </row>
    <row r="691" spans="1:5" ht="12.75">
      <c r="A691" s="35" t="s">
        <v>54</v>
      </c>
      <c r="E691" s="39" t="s">
        <v>5</v>
      </c>
    </row>
    <row r="692" spans="1:5" ht="12.75">
      <c r="A692" s="35" t="s">
        <v>56</v>
      </c>
      <c r="E692" s="40" t="s">
        <v>57</v>
      </c>
    </row>
    <row r="693" spans="1:5" ht="12.75">
      <c r="A693" t="s">
        <v>58</v>
      </c>
      <c r="E693" s="39" t="s">
        <v>59</v>
      </c>
    </row>
    <row r="694" spans="1:16" ht="12.75">
      <c r="A694" t="s">
        <v>49</v>
      </c>
      <c s="34" t="s">
        <v>1185</v>
      </c>
      <c s="34" t="s">
        <v>1186</v>
      </c>
      <c s="35" t="s">
        <v>5</v>
      </c>
      <c s="6" t="s">
        <v>1187</v>
      </c>
      <c s="36" t="s">
        <v>329</v>
      </c>
      <c s="37">
        <v>24</v>
      </c>
      <c s="36">
        <v>0</v>
      </c>
      <c s="36">
        <f>ROUND(G694*H694,6)</f>
      </c>
      <c r="L694" s="38">
        <v>0</v>
      </c>
      <c s="32">
        <f>ROUND(ROUND(L694,2)*ROUND(G694,3),2)</f>
      </c>
      <c s="36" t="s">
        <v>377</v>
      </c>
      <c>
        <f>(M694*21)/100</f>
      </c>
      <c t="s">
        <v>27</v>
      </c>
    </row>
    <row r="695" spans="1:5" ht="12.75">
      <c r="A695" s="35" t="s">
        <v>54</v>
      </c>
      <c r="E695" s="39" t="s">
        <v>5</v>
      </c>
    </row>
    <row r="696" spans="1:5" ht="12.75">
      <c r="A696" s="35" t="s">
        <v>56</v>
      </c>
      <c r="E696" s="40" t="s">
        <v>57</v>
      </c>
    </row>
    <row r="697" spans="1:5" ht="12.75">
      <c r="A697" t="s">
        <v>58</v>
      </c>
      <c r="E697" s="39" t="s">
        <v>59</v>
      </c>
    </row>
    <row r="698" spans="1:16" ht="12.75">
      <c r="A698" t="s">
        <v>49</v>
      </c>
      <c s="34" t="s">
        <v>1188</v>
      </c>
      <c s="34" t="s">
        <v>1189</v>
      </c>
      <c s="35" t="s">
        <v>5</v>
      </c>
      <c s="6" t="s">
        <v>1190</v>
      </c>
      <c s="36" t="s">
        <v>329</v>
      </c>
      <c s="37">
        <v>72</v>
      </c>
      <c s="36">
        <v>0</v>
      </c>
      <c s="36">
        <f>ROUND(G698*H698,6)</f>
      </c>
      <c r="L698" s="38">
        <v>0</v>
      </c>
      <c s="32">
        <f>ROUND(ROUND(L698,2)*ROUND(G698,3),2)</f>
      </c>
      <c s="36" t="s">
        <v>377</v>
      </c>
      <c>
        <f>(M698*21)/100</f>
      </c>
      <c t="s">
        <v>27</v>
      </c>
    </row>
    <row r="699" spans="1:5" ht="12.75">
      <c r="A699" s="35" t="s">
        <v>54</v>
      </c>
      <c r="E699" s="39" t="s">
        <v>5</v>
      </c>
    </row>
    <row r="700" spans="1:5" ht="12.75">
      <c r="A700" s="35" t="s">
        <v>56</v>
      </c>
      <c r="E700" s="40" t="s">
        <v>57</v>
      </c>
    </row>
    <row r="701" spans="1:5" ht="12.75">
      <c r="A701" t="s">
        <v>58</v>
      </c>
      <c r="E701" s="39" t="s">
        <v>59</v>
      </c>
    </row>
    <row r="702" spans="1:16" ht="12.75">
      <c r="A702" t="s">
        <v>49</v>
      </c>
      <c s="34" t="s">
        <v>1191</v>
      </c>
      <c s="34" t="s">
        <v>1192</v>
      </c>
      <c s="35" t="s">
        <v>5</v>
      </c>
      <c s="6" t="s">
        <v>1193</v>
      </c>
      <c s="36" t="s">
        <v>329</v>
      </c>
      <c s="37">
        <v>24</v>
      </c>
      <c s="36">
        <v>0</v>
      </c>
      <c s="36">
        <f>ROUND(G702*H702,6)</f>
      </c>
      <c r="L702" s="38">
        <v>0</v>
      </c>
      <c s="32">
        <f>ROUND(ROUND(L702,2)*ROUND(G702,3),2)</f>
      </c>
      <c s="36" t="s">
        <v>377</v>
      </c>
      <c>
        <f>(M702*21)/100</f>
      </c>
      <c t="s">
        <v>27</v>
      </c>
    </row>
    <row r="703" spans="1:5" ht="12.75">
      <c r="A703" s="35" t="s">
        <v>54</v>
      </c>
      <c r="E703" s="39" t="s">
        <v>5</v>
      </c>
    </row>
    <row r="704" spans="1:5" ht="12.75">
      <c r="A704" s="35" t="s">
        <v>56</v>
      </c>
      <c r="E704" s="40" t="s">
        <v>57</v>
      </c>
    </row>
    <row r="705" spans="1:5" ht="12.75">
      <c r="A705" t="s">
        <v>58</v>
      </c>
      <c r="E705" s="39" t="s">
        <v>59</v>
      </c>
    </row>
    <row r="706" spans="1:16" ht="12.75">
      <c r="A706" t="s">
        <v>49</v>
      </c>
      <c s="34" t="s">
        <v>1194</v>
      </c>
      <c s="34" t="s">
        <v>1195</v>
      </c>
      <c s="35" t="s">
        <v>5</v>
      </c>
      <c s="6" t="s">
        <v>353</v>
      </c>
      <c s="36" t="s">
        <v>100</v>
      </c>
      <c s="37">
        <v>2</v>
      </c>
      <c s="36">
        <v>0</v>
      </c>
      <c s="36">
        <f>ROUND(G706*H706,6)</f>
      </c>
      <c r="L706" s="38">
        <v>0</v>
      </c>
      <c s="32">
        <f>ROUND(ROUND(L706,2)*ROUND(G706,3),2)</f>
      </c>
      <c s="36" t="s">
        <v>377</v>
      </c>
      <c>
        <f>(M706*21)/100</f>
      </c>
      <c t="s">
        <v>27</v>
      </c>
    </row>
    <row r="707" spans="1:5" ht="12.75">
      <c r="A707" s="35" t="s">
        <v>54</v>
      </c>
      <c r="E707" s="39" t="s">
        <v>5</v>
      </c>
    </row>
    <row r="708" spans="1:5" ht="12.75">
      <c r="A708" s="35" t="s">
        <v>56</v>
      </c>
      <c r="E708" s="40" t="s">
        <v>57</v>
      </c>
    </row>
    <row r="709" spans="1:5" ht="12.75">
      <c r="A709" t="s">
        <v>58</v>
      </c>
      <c r="E709" s="39" t="s">
        <v>59</v>
      </c>
    </row>
    <row r="710" spans="1:16" ht="25.5">
      <c r="A710" t="s">
        <v>49</v>
      </c>
      <c s="34" t="s">
        <v>1196</v>
      </c>
      <c s="34" t="s">
        <v>796</v>
      </c>
      <c s="35" t="s">
        <v>5</v>
      </c>
      <c s="6" t="s">
        <v>797</v>
      </c>
      <c s="36" t="s">
        <v>100</v>
      </c>
      <c s="37">
        <v>1</v>
      </c>
      <c s="36">
        <v>0</v>
      </c>
      <c s="36">
        <f>ROUND(G710*H710,6)</f>
      </c>
      <c r="L710" s="38">
        <v>0</v>
      </c>
      <c s="32">
        <f>ROUND(ROUND(L710,2)*ROUND(G710,3),2)</f>
      </c>
      <c s="36" t="s">
        <v>377</v>
      </c>
      <c>
        <f>(M710*21)/100</f>
      </c>
      <c t="s">
        <v>27</v>
      </c>
    </row>
    <row r="711" spans="1:5" ht="12.75">
      <c r="A711" s="35" t="s">
        <v>54</v>
      </c>
      <c r="E711" s="39" t="s">
        <v>5</v>
      </c>
    </row>
    <row r="712" spans="1:5" ht="12.75">
      <c r="A712" s="35" t="s">
        <v>56</v>
      </c>
      <c r="E712" s="40" t="s">
        <v>57</v>
      </c>
    </row>
    <row r="713" spans="1:5" ht="12.75">
      <c r="A713" t="s">
        <v>58</v>
      </c>
      <c r="E713" s="39" t="s">
        <v>59</v>
      </c>
    </row>
    <row r="714" spans="1:16" ht="38.25">
      <c r="A714" t="s">
        <v>49</v>
      </c>
      <c s="34" t="s">
        <v>1197</v>
      </c>
      <c s="34" t="s">
        <v>798</v>
      </c>
      <c s="35" t="s">
        <v>5</v>
      </c>
      <c s="6" t="s">
        <v>799</v>
      </c>
      <c s="36" t="s">
        <v>100</v>
      </c>
      <c s="37">
        <v>8</v>
      </c>
      <c s="36">
        <v>0</v>
      </c>
      <c s="36">
        <f>ROUND(G714*H714,6)</f>
      </c>
      <c r="L714" s="38">
        <v>0</v>
      </c>
      <c s="32">
        <f>ROUND(ROUND(L714,2)*ROUND(G714,3),2)</f>
      </c>
      <c s="36" t="s">
        <v>377</v>
      </c>
      <c>
        <f>(M714*21)/100</f>
      </c>
      <c t="s">
        <v>27</v>
      </c>
    </row>
    <row r="715" spans="1:5" ht="12.75">
      <c r="A715" s="35" t="s">
        <v>54</v>
      </c>
      <c r="E715" s="39" t="s">
        <v>5</v>
      </c>
    </row>
    <row r="716" spans="1:5" ht="12.75">
      <c r="A716" s="35" t="s">
        <v>56</v>
      </c>
      <c r="E716" s="40" t="s">
        <v>57</v>
      </c>
    </row>
    <row r="717" spans="1:5" ht="12.75">
      <c r="A717" t="s">
        <v>58</v>
      </c>
      <c r="E717" s="39" t="s">
        <v>59</v>
      </c>
    </row>
    <row r="718" spans="1:16" ht="12.75">
      <c r="A718" t="s">
        <v>49</v>
      </c>
      <c s="34" t="s">
        <v>1198</v>
      </c>
      <c s="34" t="s">
        <v>1199</v>
      </c>
      <c s="35" t="s">
        <v>5</v>
      </c>
      <c s="6" t="s">
        <v>1200</v>
      </c>
      <c s="36" t="s">
        <v>100</v>
      </c>
      <c s="37">
        <v>2</v>
      </c>
      <c s="36">
        <v>0</v>
      </c>
      <c s="36">
        <f>ROUND(G718*H718,6)</f>
      </c>
      <c r="L718" s="38">
        <v>0</v>
      </c>
      <c s="32">
        <f>ROUND(ROUND(L718,2)*ROUND(G718,3),2)</f>
      </c>
      <c s="36" t="s">
        <v>373</v>
      </c>
      <c>
        <f>(M718*21)/100</f>
      </c>
      <c t="s">
        <v>27</v>
      </c>
    </row>
    <row r="719" spans="1:5" ht="12.75">
      <c r="A719" s="35" t="s">
        <v>54</v>
      </c>
      <c r="E719" s="39" t="s">
        <v>5</v>
      </c>
    </row>
    <row r="720" spans="1:5" ht="12.75">
      <c r="A720" s="35" t="s">
        <v>56</v>
      </c>
      <c r="E720" s="40" t="s">
        <v>57</v>
      </c>
    </row>
    <row r="721" spans="1:5" ht="76.5">
      <c r="A721" t="s">
        <v>58</v>
      </c>
      <c r="E721" s="39" t="s">
        <v>1201</v>
      </c>
    </row>
    <row r="722" spans="1:16" ht="12.75">
      <c r="A722" t="s">
        <v>49</v>
      </c>
      <c s="34" t="s">
        <v>1202</v>
      </c>
      <c s="34" t="s">
        <v>1203</v>
      </c>
      <c s="35" t="s">
        <v>5</v>
      </c>
      <c s="6" t="s">
        <v>1204</v>
      </c>
      <c s="36" t="s">
        <v>100</v>
      </c>
      <c s="37">
        <v>2</v>
      </c>
      <c s="36">
        <v>0</v>
      </c>
      <c s="36">
        <f>ROUND(G722*H722,6)</f>
      </c>
      <c r="L722" s="38">
        <v>0</v>
      </c>
      <c s="32">
        <f>ROUND(ROUND(L722,2)*ROUND(G722,3),2)</f>
      </c>
      <c s="36" t="s">
        <v>377</v>
      </c>
      <c>
        <f>(M722*21)/100</f>
      </c>
      <c t="s">
        <v>27</v>
      </c>
    </row>
    <row r="723" spans="1:5" ht="12.75">
      <c r="A723" s="35" t="s">
        <v>54</v>
      </c>
      <c r="E723" s="39" t="s">
        <v>5</v>
      </c>
    </row>
    <row r="724" spans="1:5" ht="12.75">
      <c r="A724" s="35" t="s">
        <v>56</v>
      </c>
      <c r="E724" s="40" t="s">
        <v>57</v>
      </c>
    </row>
    <row r="725" spans="1:5" ht="12.75">
      <c r="A725" t="s">
        <v>58</v>
      </c>
      <c r="E725" s="39" t="s">
        <v>59</v>
      </c>
    </row>
    <row r="726" spans="1:16" ht="12.75">
      <c r="A726" t="s">
        <v>49</v>
      </c>
      <c s="34" t="s">
        <v>1205</v>
      </c>
      <c s="34" t="s">
        <v>1206</v>
      </c>
      <c s="35" t="s">
        <v>5</v>
      </c>
      <c s="6" t="s">
        <v>1207</v>
      </c>
      <c s="36" t="s">
        <v>100</v>
      </c>
      <c s="37">
        <v>10</v>
      </c>
      <c s="36">
        <v>0</v>
      </c>
      <c s="36">
        <f>ROUND(G726*H726,6)</f>
      </c>
      <c r="L726" s="38">
        <v>0</v>
      </c>
      <c s="32">
        <f>ROUND(ROUND(L726,2)*ROUND(G726,3),2)</f>
      </c>
      <c s="36" t="s">
        <v>377</v>
      </c>
      <c>
        <f>(M726*21)/100</f>
      </c>
      <c t="s">
        <v>27</v>
      </c>
    </row>
    <row r="727" spans="1:5" ht="12.75">
      <c r="A727" s="35" t="s">
        <v>54</v>
      </c>
      <c r="E727" s="39" t="s">
        <v>5</v>
      </c>
    </row>
    <row r="728" spans="1:5" ht="12.75">
      <c r="A728" s="35" t="s">
        <v>56</v>
      </c>
      <c r="E728" s="40" t="s">
        <v>57</v>
      </c>
    </row>
    <row r="729" spans="1:5" ht="12.75">
      <c r="A729" t="s">
        <v>58</v>
      </c>
      <c r="E729" s="39" t="s">
        <v>59</v>
      </c>
    </row>
    <row r="730" spans="1:16" ht="12.75">
      <c r="A730" t="s">
        <v>49</v>
      </c>
      <c s="34" t="s">
        <v>1208</v>
      </c>
      <c s="34" t="s">
        <v>1209</v>
      </c>
      <c s="35" t="s">
        <v>5</v>
      </c>
      <c s="6" t="s">
        <v>1210</v>
      </c>
      <c s="36" t="s">
        <v>100</v>
      </c>
      <c s="37">
        <v>2</v>
      </c>
      <c s="36">
        <v>0</v>
      </c>
      <c s="36">
        <f>ROUND(G730*H730,6)</f>
      </c>
      <c r="L730" s="38">
        <v>0</v>
      </c>
      <c s="32">
        <f>ROUND(ROUND(L730,2)*ROUND(G730,3),2)</f>
      </c>
      <c s="36" t="s">
        <v>377</v>
      </c>
      <c>
        <f>(M730*21)/100</f>
      </c>
      <c t="s">
        <v>27</v>
      </c>
    </row>
    <row r="731" spans="1:5" ht="12.75">
      <c r="A731" s="35" t="s">
        <v>54</v>
      </c>
      <c r="E731" s="39" t="s">
        <v>5</v>
      </c>
    </row>
    <row r="732" spans="1:5" ht="12.75">
      <c r="A732" s="35" t="s">
        <v>56</v>
      </c>
      <c r="E732" s="40" t="s">
        <v>57</v>
      </c>
    </row>
    <row r="733" spans="1:5" ht="12.75">
      <c r="A733" t="s">
        <v>58</v>
      </c>
      <c r="E733" s="39" t="s">
        <v>59</v>
      </c>
    </row>
    <row r="734" spans="1:16" ht="12.75">
      <c r="A734" t="s">
        <v>49</v>
      </c>
      <c s="34" t="s">
        <v>1211</v>
      </c>
      <c s="34" t="s">
        <v>1212</v>
      </c>
      <c s="35" t="s">
        <v>5</v>
      </c>
      <c s="6" t="s">
        <v>1213</v>
      </c>
      <c s="36" t="s">
        <v>100</v>
      </c>
      <c s="37">
        <v>2</v>
      </c>
      <c s="36">
        <v>0</v>
      </c>
      <c s="36">
        <f>ROUND(G734*H734,6)</f>
      </c>
      <c r="L734" s="38">
        <v>0</v>
      </c>
      <c s="32">
        <f>ROUND(ROUND(L734,2)*ROUND(G734,3),2)</f>
      </c>
      <c s="36" t="s">
        <v>377</v>
      </c>
      <c>
        <f>(M734*21)/100</f>
      </c>
      <c t="s">
        <v>27</v>
      </c>
    </row>
    <row r="735" spans="1:5" ht="12.75">
      <c r="A735" s="35" t="s">
        <v>54</v>
      </c>
      <c r="E735" s="39" t="s">
        <v>5</v>
      </c>
    </row>
    <row r="736" spans="1:5" ht="12.75">
      <c r="A736" s="35" t="s">
        <v>56</v>
      </c>
      <c r="E736" s="40" t="s">
        <v>57</v>
      </c>
    </row>
    <row r="737" spans="1:5" ht="12.75">
      <c r="A737" t="s">
        <v>58</v>
      </c>
      <c r="E737" s="39" t="s">
        <v>59</v>
      </c>
    </row>
    <row r="738" spans="1:16" ht="12.75">
      <c r="A738" t="s">
        <v>49</v>
      </c>
      <c s="34" t="s">
        <v>1214</v>
      </c>
      <c s="34" t="s">
        <v>1215</v>
      </c>
      <c s="35" t="s">
        <v>5</v>
      </c>
      <c s="6" t="s">
        <v>1216</v>
      </c>
      <c s="36" t="s">
        <v>100</v>
      </c>
      <c s="37">
        <v>30</v>
      </c>
      <c s="36">
        <v>0</v>
      </c>
      <c s="36">
        <f>ROUND(G738*H738,6)</f>
      </c>
      <c r="L738" s="38">
        <v>0</v>
      </c>
      <c s="32">
        <f>ROUND(ROUND(L738,2)*ROUND(G738,3),2)</f>
      </c>
      <c s="36" t="s">
        <v>377</v>
      </c>
      <c>
        <f>(M738*21)/100</f>
      </c>
      <c t="s">
        <v>27</v>
      </c>
    </row>
    <row r="739" spans="1:5" ht="12.75">
      <c r="A739" s="35" t="s">
        <v>54</v>
      </c>
      <c r="E739" s="39" t="s">
        <v>5</v>
      </c>
    </row>
    <row r="740" spans="1:5" ht="12.75">
      <c r="A740" s="35" t="s">
        <v>56</v>
      </c>
      <c r="E740" s="40" t="s">
        <v>57</v>
      </c>
    </row>
    <row r="741" spans="1:5" ht="12.75">
      <c r="A741" t="s">
        <v>58</v>
      </c>
      <c r="E741" s="39" t="s">
        <v>59</v>
      </c>
    </row>
    <row r="742" spans="1:16" ht="12.75">
      <c r="A742" t="s">
        <v>49</v>
      </c>
      <c s="34" t="s">
        <v>1217</v>
      </c>
      <c s="34" t="s">
        <v>1218</v>
      </c>
      <c s="35" t="s">
        <v>5</v>
      </c>
      <c s="6" t="s">
        <v>1219</v>
      </c>
      <c s="36" t="s">
        <v>100</v>
      </c>
      <c s="37">
        <v>2</v>
      </c>
      <c s="36">
        <v>0</v>
      </c>
      <c s="36">
        <f>ROUND(G742*H742,6)</f>
      </c>
      <c r="L742" s="38">
        <v>0</v>
      </c>
      <c s="32">
        <f>ROUND(ROUND(L742,2)*ROUND(G742,3),2)</f>
      </c>
      <c s="36" t="s">
        <v>377</v>
      </c>
      <c>
        <f>(M742*21)/100</f>
      </c>
      <c t="s">
        <v>27</v>
      </c>
    </row>
    <row r="743" spans="1:5" ht="12.75">
      <c r="A743" s="35" t="s">
        <v>54</v>
      </c>
      <c r="E743" s="39" t="s">
        <v>5</v>
      </c>
    </row>
    <row r="744" spans="1:5" ht="12.75">
      <c r="A744" s="35" t="s">
        <v>56</v>
      </c>
      <c r="E744" s="40" t="s">
        <v>57</v>
      </c>
    </row>
    <row r="745" spans="1:5" ht="12.75">
      <c r="A745" t="s">
        <v>58</v>
      </c>
      <c r="E745" s="39" t="s">
        <v>59</v>
      </c>
    </row>
    <row r="746" spans="1:16" ht="12.75">
      <c r="A746" t="s">
        <v>49</v>
      </c>
      <c s="34" t="s">
        <v>1220</v>
      </c>
      <c s="34" t="s">
        <v>1221</v>
      </c>
      <c s="35" t="s">
        <v>5</v>
      </c>
      <c s="6" t="s">
        <v>1222</v>
      </c>
      <c s="36" t="s">
        <v>100</v>
      </c>
      <c s="37">
        <v>60</v>
      </c>
      <c s="36">
        <v>0</v>
      </c>
      <c s="36">
        <f>ROUND(G746*H746,6)</f>
      </c>
      <c r="L746" s="38">
        <v>0</v>
      </c>
      <c s="32">
        <f>ROUND(ROUND(L746,2)*ROUND(G746,3),2)</f>
      </c>
      <c s="36" t="s">
        <v>377</v>
      </c>
      <c>
        <f>(M746*21)/100</f>
      </c>
      <c t="s">
        <v>27</v>
      </c>
    </row>
    <row r="747" spans="1:5" ht="12.75">
      <c r="A747" s="35" t="s">
        <v>54</v>
      </c>
      <c r="E747" s="39" t="s">
        <v>5</v>
      </c>
    </row>
    <row r="748" spans="1:5" ht="12.75">
      <c r="A748" s="35" t="s">
        <v>56</v>
      </c>
      <c r="E748" s="40" t="s">
        <v>57</v>
      </c>
    </row>
    <row r="749" spans="1:5" ht="12.75">
      <c r="A749" t="s">
        <v>58</v>
      </c>
      <c r="E749" s="39" t="s">
        <v>59</v>
      </c>
    </row>
    <row r="750" spans="1:16" ht="12.75">
      <c r="A750" t="s">
        <v>49</v>
      </c>
      <c s="34" t="s">
        <v>1223</v>
      </c>
      <c s="34" t="s">
        <v>1224</v>
      </c>
      <c s="35" t="s">
        <v>5</v>
      </c>
      <c s="6" t="s">
        <v>1225</v>
      </c>
      <c s="36" t="s">
        <v>100</v>
      </c>
      <c s="37">
        <v>2</v>
      </c>
      <c s="36">
        <v>0</v>
      </c>
      <c s="36">
        <f>ROUND(G750*H750,6)</f>
      </c>
      <c r="L750" s="38">
        <v>0</v>
      </c>
      <c s="32">
        <f>ROUND(ROUND(L750,2)*ROUND(G750,3),2)</f>
      </c>
      <c s="36" t="s">
        <v>377</v>
      </c>
      <c>
        <f>(M750*21)/100</f>
      </c>
      <c t="s">
        <v>27</v>
      </c>
    </row>
    <row r="751" spans="1:5" ht="12.75">
      <c r="A751" s="35" t="s">
        <v>54</v>
      </c>
      <c r="E751" s="39" t="s">
        <v>5</v>
      </c>
    </row>
    <row r="752" spans="1:5" ht="12.75">
      <c r="A752" s="35" t="s">
        <v>56</v>
      </c>
      <c r="E752" s="40" t="s">
        <v>57</v>
      </c>
    </row>
    <row r="753" spans="1:5" ht="12.75">
      <c r="A753" t="s">
        <v>58</v>
      </c>
      <c r="E753" s="39" t="s">
        <v>59</v>
      </c>
    </row>
    <row r="754" spans="1:16" ht="12.75">
      <c r="A754" t="s">
        <v>49</v>
      </c>
      <c s="34" t="s">
        <v>1226</v>
      </c>
      <c s="34" t="s">
        <v>508</v>
      </c>
      <c s="35" t="s">
        <v>5</v>
      </c>
      <c s="6" t="s">
        <v>509</v>
      </c>
      <c s="36" t="s">
        <v>100</v>
      </c>
      <c s="37">
        <v>10</v>
      </c>
      <c s="36">
        <v>0</v>
      </c>
      <c s="36">
        <f>ROUND(G754*H754,6)</f>
      </c>
      <c r="L754" s="38">
        <v>0</v>
      </c>
      <c s="32">
        <f>ROUND(ROUND(L754,2)*ROUND(G754,3),2)</f>
      </c>
      <c s="36" t="s">
        <v>377</v>
      </c>
      <c>
        <f>(M754*21)/100</f>
      </c>
      <c t="s">
        <v>27</v>
      </c>
    </row>
    <row r="755" spans="1:5" ht="12.75">
      <c r="A755" s="35" t="s">
        <v>54</v>
      </c>
      <c r="E755" s="39" t="s">
        <v>5</v>
      </c>
    </row>
    <row r="756" spans="1:5" ht="12.75">
      <c r="A756" s="35" t="s">
        <v>56</v>
      </c>
      <c r="E756" s="40" t="s">
        <v>57</v>
      </c>
    </row>
    <row r="757" spans="1:5" ht="12.75">
      <c r="A757" t="s">
        <v>58</v>
      </c>
      <c r="E757" s="39" t="s">
        <v>59</v>
      </c>
    </row>
    <row r="758" spans="1:16" ht="25.5">
      <c r="A758" t="s">
        <v>49</v>
      </c>
      <c s="34" t="s">
        <v>1227</v>
      </c>
      <c s="34" t="s">
        <v>640</v>
      </c>
      <c s="35" t="s">
        <v>5</v>
      </c>
      <c s="6" t="s">
        <v>641</v>
      </c>
      <c s="36" t="s">
        <v>93</v>
      </c>
      <c s="37">
        <v>40</v>
      </c>
      <c s="36">
        <v>0</v>
      </c>
      <c s="36">
        <f>ROUND(G758*H758,6)</f>
      </c>
      <c r="L758" s="38">
        <v>0</v>
      </c>
      <c s="32">
        <f>ROUND(ROUND(L758,2)*ROUND(G758,3),2)</f>
      </c>
      <c s="36" t="s">
        <v>377</v>
      </c>
      <c>
        <f>(M758*21)/100</f>
      </c>
      <c t="s">
        <v>27</v>
      </c>
    </row>
    <row r="759" spans="1:5" ht="12.75">
      <c r="A759" s="35" t="s">
        <v>54</v>
      </c>
      <c r="E759" s="39" t="s">
        <v>5</v>
      </c>
    </row>
    <row r="760" spans="1:5" ht="12.75">
      <c r="A760" s="35" t="s">
        <v>56</v>
      </c>
      <c r="E760" s="40" t="s">
        <v>57</v>
      </c>
    </row>
    <row r="761" spans="1:5" ht="12.75">
      <c r="A761" t="s">
        <v>58</v>
      </c>
      <c r="E761" s="39" t="s">
        <v>59</v>
      </c>
    </row>
    <row r="762" spans="1:16" ht="25.5">
      <c r="A762" t="s">
        <v>49</v>
      </c>
      <c s="34" t="s">
        <v>1228</v>
      </c>
      <c s="34" t="s">
        <v>642</v>
      </c>
      <c s="35" t="s">
        <v>5</v>
      </c>
      <c s="6" t="s">
        <v>643</v>
      </c>
      <c s="36" t="s">
        <v>100</v>
      </c>
      <c s="37">
        <v>10</v>
      </c>
      <c s="36">
        <v>0</v>
      </c>
      <c s="36">
        <f>ROUND(G762*H762,6)</f>
      </c>
      <c r="L762" s="38">
        <v>0</v>
      </c>
      <c s="32">
        <f>ROUND(ROUND(L762,2)*ROUND(G762,3),2)</f>
      </c>
      <c s="36" t="s">
        <v>377</v>
      </c>
      <c>
        <f>(M762*21)/100</f>
      </c>
      <c t="s">
        <v>27</v>
      </c>
    </row>
    <row r="763" spans="1:5" ht="12.75">
      <c r="A763" s="35" t="s">
        <v>54</v>
      </c>
      <c r="E763" s="39" t="s">
        <v>5</v>
      </c>
    </row>
    <row r="764" spans="1:5" ht="12.75">
      <c r="A764" s="35" t="s">
        <v>56</v>
      </c>
      <c r="E764" s="40" t="s">
        <v>57</v>
      </c>
    </row>
    <row r="765" spans="1:5" ht="12.75">
      <c r="A765" t="s">
        <v>58</v>
      </c>
      <c r="E765" s="39" t="s">
        <v>59</v>
      </c>
    </row>
    <row r="766" spans="1:16" ht="12.75">
      <c r="A766" t="s">
        <v>49</v>
      </c>
      <c s="34" t="s">
        <v>1229</v>
      </c>
      <c s="34" t="s">
        <v>543</v>
      </c>
      <c s="35" t="s">
        <v>5</v>
      </c>
      <c s="6" t="s">
        <v>544</v>
      </c>
      <c s="36" t="s">
        <v>93</v>
      </c>
      <c s="37">
        <v>60</v>
      </c>
      <c s="36">
        <v>0</v>
      </c>
      <c s="36">
        <f>ROUND(G766*H766,6)</f>
      </c>
      <c r="L766" s="38">
        <v>0</v>
      </c>
      <c s="32">
        <f>ROUND(ROUND(L766,2)*ROUND(G766,3),2)</f>
      </c>
      <c s="36" t="s">
        <v>377</v>
      </c>
      <c>
        <f>(M766*21)/100</f>
      </c>
      <c t="s">
        <v>27</v>
      </c>
    </row>
    <row r="767" spans="1:5" ht="12.75">
      <c r="A767" s="35" t="s">
        <v>54</v>
      </c>
      <c r="E767" s="39" t="s">
        <v>5</v>
      </c>
    </row>
    <row r="768" spans="1:5" ht="12.75">
      <c r="A768" s="35" t="s">
        <v>56</v>
      </c>
      <c r="E768" s="40" t="s">
        <v>57</v>
      </c>
    </row>
    <row r="769" spans="1:5" ht="12.75">
      <c r="A769" t="s">
        <v>58</v>
      </c>
      <c r="E769" s="39" t="s">
        <v>59</v>
      </c>
    </row>
    <row r="770" spans="1:16" ht="25.5">
      <c r="A770" t="s">
        <v>49</v>
      </c>
      <c s="34" t="s">
        <v>1230</v>
      </c>
      <c s="34" t="s">
        <v>883</v>
      </c>
      <c s="35" t="s">
        <v>5</v>
      </c>
      <c s="6" t="s">
        <v>884</v>
      </c>
      <c s="36" t="s">
        <v>100</v>
      </c>
      <c s="37">
        <v>8</v>
      </c>
      <c s="36">
        <v>0</v>
      </c>
      <c s="36">
        <f>ROUND(G770*H770,6)</f>
      </c>
      <c r="L770" s="38">
        <v>0</v>
      </c>
      <c s="32">
        <f>ROUND(ROUND(L770,2)*ROUND(G770,3),2)</f>
      </c>
      <c s="36" t="s">
        <v>377</v>
      </c>
      <c>
        <f>(M770*21)/100</f>
      </c>
      <c t="s">
        <v>27</v>
      </c>
    </row>
    <row r="771" spans="1:5" ht="12.75">
      <c r="A771" s="35" t="s">
        <v>54</v>
      </c>
      <c r="E771" s="39" t="s">
        <v>5</v>
      </c>
    </row>
    <row r="772" spans="1:5" ht="12.75">
      <c r="A772" s="35" t="s">
        <v>56</v>
      </c>
      <c r="E772" s="40" t="s">
        <v>57</v>
      </c>
    </row>
    <row r="773" spans="1:5" ht="12.75">
      <c r="A773" t="s">
        <v>58</v>
      </c>
      <c r="E773" s="39" t="s">
        <v>59</v>
      </c>
    </row>
    <row r="774" spans="1:16" ht="12.75">
      <c r="A774" t="s">
        <v>49</v>
      </c>
      <c s="34" t="s">
        <v>1231</v>
      </c>
      <c s="34" t="s">
        <v>126</v>
      </c>
      <c s="35" t="s">
        <v>5</v>
      </c>
      <c s="6" t="s">
        <v>127</v>
      </c>
      <c s="36" t="s">
        <v>93</v>
      </c>
      <c s="37">
        <v>40</v>
      </c>
      <c s="36">
        <v>0</v>
      </c>
      <c s="36">
        <f>ROUND(G774*H774,6)</f>
      </c>
      <c r="L774" s="38">
        <v>0</v>
      </c>
      <c s="32">
        <f>ROUND(ROUND(L774,2)*ROUND(G774,3),2)</f>
      </c>
      <c s="36" t="s">
        <v>377</v>
      </c>
      <c>
        <f>(M774*21)/100</f>
      </c>
      <c t="s">
        <v>27</v>
      </c>
    </row>
    <row r="775" spans="1:5" ht="12.75">
      <c r="A775" s="35" t="s">
        <v>54</v>
      </c>
      <c r="E775" s="39" t="s">
        <v>5</v>
      </c>
    </row>
    <row r="776" spans="1:5" ht="12.75">
      <c r="A776" s="35" t="s">
        <v>56</v>
      </c>
      <c r="E776" s="40" t="s">
        <v>57</v>
      </c>
    </row>
    <row r="777" spans="1:5" ht="12.75">
      <c r="A777" t="s">
        <v>58</v>
      </c>
      <c r="E777" s="39" t="s">
        <v>59</v>
      </c>
    </row>
    <row r="778" spans="1:16" ht="25.5">
      <c r="A778" t="s">
        <v>49</v>
      </c>
      <c s="34" t="s">
        <v>1232</v>
      </c>
      <c s="34" t="s">
        <v>1233</v>
      </c>
      <c s="35" t="s">
        <v>5</v>
      </c>
      <c s="6" t="s">
        <v>1234</v>
      </c>
      <c s="36" t="s">
        <v>100</v>
      </c>
      <c s="37">
        <v>4</v>
      </c>
      <c s="36">
        <v>0</v>
      </c>
      <c s="36">
        <f>ROUND(G778*H778,6)</f>
      </c>
      <c r="L778" s="38">
        <v>0</v>
      </c>
      <c s="32">
        <f>ROUND(ROUND(L778,2)*ROUND(G778,3),2)</f>
      </c>
      <c s="36" t="s">
        <v>377</v>
      </c>
      <c>
        <f>(M778*21)/100</f>
      </c>
      <c t="s">
        <v>27</v>
      </c>
    </row>
    <row r="779" spans="1:5" ht="12.75">
      <c r="A779" s="35" t="s">
        <v>54</v>
      </c>
      <c r="E779" s="39" t="s">
        <v>5</v>
      </c>
    </row>
    <row r="780" spans="1:5" ht="12.75">
      <c r="A780" s="35" t="s">
        <v>56</v>
      </c>
      <c r="E780" s="40" t="s">
        <v>57</v>
      </c>
    </row>
    <row r="781" spans="1:5" ht="12.75">
      <c r="A781" t="s">
        <v>58</v>
      </c>
      <c r="E781" s="39" t="s">
        <v>59</v>
      </c>
    </row>
    <row r="782" spans="1:16" ht="12.75">
      <c r="A782" t="s">
        <v>49</v>
      </c>
      <c s="34" t="s">
        <v>1235</v>
      </c>
      <c s="34" t="s">
        <v>1236</v>
      </c>
      <c s="35" t="s">
        <v>5</v>
      </c>
      <c s="6" t="s">
        <v>1237</v>
      </c>
      <c s="36" t="s">
        <v>93</v>
      </c>
      <c s="37">
        <v>20</v>
      </c>
      <c s="36">
        <v>0</v>
      </c>
      <c s="36">
        <f>ROUND(G782*H782,6)</f>
      </c>
      <c r="L782" s="38">
        <v>0</v>
      </c>
      <c s="32">
        <f>ROUND(ROUND(L782,2)*ROUND(G782,3),2)</f>
      </c>
      <c s="36" t="s">
        <v>377</v>
      </c>
      <c>
        <f>(M782*21)/100</f>
      </c>
      <c t="s">
        <v>27</v>
      </c>
    </row>
    <row r="783" spans="1:5" ht="12.75">
      <c r="A783" s="35" t="s">
        <v>54</v>
      </c>
      <c r="E783" s="39" t="s">
        <v>5</v>
      </c>
    </row>
    <row r="784" spans="1:5" ht="12.75">
      <c r="A784" s="35" t="s">
        <v>56</v>
      </c>
      <c r="E784" s="40" t="s">
        <v>57</v>
      </c>
    </row>
    <row r="785" spans="1:5" ht="12.75">
      <c r="A785" t="s">
        <v>58</v>
      </c>
      <c r="E785" s="39" t="s">
        <v>59</v>
      </c>
    </row>
    <row r="786" spans="1:16" ht="25.5">
      <c r="A786" t="s">
        <v>49</v>
      </c>
      <c s="34" t="s">
        <v>1238</v>
      </c>
      <c s="34" t="s">
        <v>1239</v>
      </c>
      <c s="35" t="s">
        <v>5</v>
      </c>
      <c s="6" t="s">
        <v>1240</v>
      </c>
      <c s="36" t="s">
        <v>100</v>
      </c>
      <c s="37">
        <v>4</v>
      </c>
      <c s="36">
        <v>0</v>
      </c>
      <c s="36">
        <f>ROUND(G786*H786,6)</f>
      </c>
      <c r="L786" s="38">
        <v>0</v>
      </c>
      <c s="32">
        <f>ROUND(ROUND(L786,2)*ROUND(G786,3),2)</f>
      </c>
      <c s="36" t="s">
        <v>377</v>
      </c>
      <c>
        <f>(M786*21)/100</f>
      </c>
      <c t="s">
        <v>27</v>
      </c>
    </row>
    <row r="787" spans="1:5" ht="12.75">
      <c r="A787" s="35" t="s">
        <v>54</v>
      </c>
      <c r="E787" s="39" t="s">
        <v>5</v>
      </c>
    </row>
    <row r="788" spans="1:5" ht="12.75">
      <c r="A788" s="35" t="s">
        <v>56</v>
      </c>
      <c r="E788" s="40" t="s">
        <v>57</v>
      </c>
    </row>
    <row r="789" spans="1:5" ht="12.75">
      <c r="A789" t="s">
        <v>58</v>
      </c>
      <c r="E789" s="39" t="s">
        <v>59</v>
      </c>
    </row>
    <row r="790" spans="1:16" ht="12.75">
      <c r="A790" t="s">
        <v>49</v>
      </c>
      <c s="34" t="s">
        <v>1241</v>
      </c>
      <c s="34" t="s">
        <v>512</v>
      </c>
      <c s="35" t="s">
        <v>5</v>
      </c>
      <c s="6" t="s">
        <v>513</v>
      </c>
      <c s="36" t="s">
        <v>100</v>
      </c>
      <c s="37">
        <v>2</v>
      </c>
      <c s="36">
        <v>0</v>
      </c>
      <c s="36">
        <f>ROUND(G790*H790,6)</f>
      </c>
      <c r="L790" s="38">
        <v>0</v>
      </c>
      <c s="32">
        <f>ROUND(ROUND(L790,2)*ROUND(G790,3),2)</f>
      </c>
      <c s="36" t="s">
        <v>377</v>
      </c>
      <c>
        <f>(M790*21)/100</f>
      </c>
      <c t="s">
        <v>27</v>
      </c>
    </row>
    <row r="791" spans="1:5" ht="12.75">
      <c r="A791" s="35" t="s">
        <v>54</v>
      </c>
      <c r="E791" s="39" t="s">
        <v>5</v>
      </c>
    </row>
    <row r="792" spans="1:5" ht="12.75">
      <c r="A792" s="35" t="s">
        <v>56</v>
      </c>
      <c r="E792" s="40" t="s">
        <v>57</v>
      </c>
    </row>
    <row r="793" spans="1:5" ht="12.75">
      <c r="A793" t="s">
        <v>58</v>
      </c>
      <c r="E793" s="39" t="s">
        <v>59</v>
      </c>
    </row>
    <row r="794" spans="1:16" ht="12.75">
      <c r="A794" t="s">
        <v>49</v>
      </c>
      <c s="34" t="s">
        <v>1242</v>
      </c>
      <c s="34" t="s">
        <v>481</v>
      </c>
      <c s="35" t="s">
        <v>5</v>
      </c>
      <c s="6" t="s">
        <v>482</v>
      </c>
      <c s="36" t="s">
        <v>100</v>
      </c>
      <c s="37">
        <v>4</v>
      </c>
      <c s="36">
        <v>0</v>
      </c>
      <c s="36">
        <f>ROUND(G794*H794,6)</f>
      </c>
      <c r="L794" s="38">
        <v>0</v>
      </c>
      <c s="32">
        <f>ROUND(ROUND(L794,2)*ROUND(G794,3),2)</f>
      </c>
      <c s="36" t="s">
        <v>377</v>
      </c>
      <c>
        <f>(M794*21)/100</f>
      </c>
      <c t="s">
        <v>27</v>
      </c>
    </row>
    <row r="795" spans="1:5" ht="12.75">
      <c r="A795" s="35" t="s">
        <v>54</v>
      </c>
      <c r="E795" s="39" t="s">
        <v>5</v>
      </c>
    </row>
    <row r="796" spans="1:5" ht="12.75">
      <c r="A796" s="35" t="s">
        <v>56</v>
      </c>
      <c r="E796" s="40" t="s">
        <v>57</v>
      </c>
    </row>
    <row r="797" spans="1:5" ht="12.75">
      <c r="A797" t="s">
        <v>58</v>
      </c>
      <c r="E797" s="39" t="s">
        <v>59</v>
      </c>
    </row>
    <row r="798" spans="1:16" ht="12.75">
      <c r="A798" t="s">
        <v>49</v>
      </c>
      <c s="34" t="s">
        <v>1243</v>
      </c>
      <c s="34" t="s">
        <v>483</v>
      </c>
      <c s="35" t="s">
        <v>5</v>
      </c>
      <c s="6" t="s">
        <v>484</v>
      </c>
      <c s="36" t="s">
        <v>100</v>
      </c>
      <c s="37">
        <v>2</v>
      </c>
      <c s="36">
        <v>0</v>
      </c>
      <c s="36">
        <f>ROUND(G798*H798,6)</f>
      </c>
      <c r="L798" s="38">
        <v>0</v>
      </c>
      <c s="32">
        <f>ROUND(ROUND(L798,2)*ROUND(G798,3),2)</f>
      </c>
      <c s="36" t="s">
        <v>377</v>
      </c>
      <c>
        <f>(M798*21)/100</f>
      </c>
      <c t="s">
        <v>27</v>
      </c>
    </row>
    <row r="799" spans="1:5" ht="12.75">
      <c r="A799" s="35" t="s">
        <v>54</v>
      </c>
      <c r="E799" s="39" t="s">
        <v>5</v>
      </c>
    </row>
    <row r="800" spans="1:5" ht="12.75">
      <c r="A800" s="35" t="s">
        <v>56</v>
      </c>
      <c r="E800" s="40" t="s">
        <v>57</v>
      </c>
    </row>
    <row r="801" spans="1:5" ht="12.75">
      <c r="A801" t="s">
        <v>58</v>
      </c>
      <c r="E801" s="39" t="s">
        <v>59</v>
      </c>
    </row>
    <row r="802" spans="1:16" ht="12.75">
      <c r="A802" t="s">
        <v>49</v>
      </c>
      <c s="34" t="s">
        <v>1244</v>
      </c>
      <c s="34" t="s">
        <v>971</v>
      </c>
      <c s="35" t="s">
        <v>5</v>
      </c>
      <c s="6" t="s">
        <v>972</v>
      </c>
      <c s="36" t="s">
        <v>100</v>
      </c>
      <c s="37">
        <v>2</v>
      </c>
      <c s="36">
        <v>0</v>
      </c>
      <c s="36">
        <f>ROUND(G802*H802,6)</f>
      </c>
      <c r="L802" s="38">
        <v>0</v>
      </c>
      <c s="32">
        <f>ROUND(ROUND(L802,2)*ROUND(G802,3),2)</f>
      </c>
      <c s="36" t="s">
        <v>377</v>
      </c>
      <c>
        <f>(M802*21)/100</f>
      </c>
      <c t="s">
        <v>27</v>
      </c>
    </row>
    <row r="803" spans="1:5" ht="12.75">
      <c r="A803" s="35" t="s">
        <v>54</v>
      </c>
      <c r="E803" s="39" t="s">
        <v>5</v>
      </c>
    </row>
    <row r="804" spans="1:5" ht="12.75">
      <c r="A804" s="35" t="s">
        <v>56</v>
      </c>
      <c r="E804" s="40" t="s">
        <v>57</v>
      </c>
    </row>
    <row r="805" spans="1:5" ht="12.75">
      <c r="A805" t="s">
        <v>58</v>
      </c>
      <c r="E805" s="39" t="s">
        <v>59</v>
      </c>
    </row>
    <row r="806" spans="1:16" ht="12.75">
      <c r="A806" t="s">
        <v>49</v>
      </c>
      <c s="34" t="s">
        <v>1245</v>
      </c>
      <c s="34" t="s">
        <v>1246</v>
      </c>
      <c s="35" t="s">
        <v>5</v>
      </c>
      <c s="6" t="s">
        <v>1247</v>
      </c>
      <c s="36" t="s">
        <v>100</v>
      </c>
      <c s="37">
        <v>2</v>
      </c>
      <c s="36">
        <v>0</v>
      </c>
      <c s="36">
        <f>ROUND(G806*H806,6)</f>
      </c>
      <c r="L806" s="38">
        <v>0</v>
      </c>
      <c s="32">
        <f>ROUND(ROUND(L806,2)*ROUND(G806,3),2)</f>
      </c>
      <c s="36" t="s">
        <v>377</v>
      </c>
      <c>
        <f>(M806*21)/100</f>
      </c>
      <c t="s">
        <v>27</v>
      </c>
    </row>
    <row r="807" spans="1:5" ht="12.75">
      <c r="A807" s="35" t="s">
        <v>54</v>
      </c>
      <c r="E807" s="39" t="s">
        <v>5</v>
      </c>
    </row>
    <row r="808" spans="1:5" ht="12.75">
      <c r="A808" s="35" t="s">
        <v>56</v>
      </c>
      <c r="E808" s="40" t="s">
        <v>57</v>
      </c>
    </row>
    <row r="809" spans="1:5" ht="12.75">
      <c r="A809" t="s">
        <v>58</v>
      </c>
      <c r="E809" s="39" t="s">
        <v>59</v>
      </c>
    </row>
    <row r="810" spans="1:16" ht="12.75">
      <c r="A810" t="s">
        <v>49</v>
      </c>
      <c s="34" t="s">
        <v>1248</v>
      </c>
      <c s="34" t="s">
        <v>405</v>
      </c>
      <c s="35" t="s">
        <v>5</v>
      </c>
      <c s="6" t="s">
        <v>406</v>
      </c>
      <c s="36" t="s">
        <v>100</v>
      </c>
      <c s="37">
        <v>10</v>
      </c>
      <c s="36">
        <v>0</v>
      </c>
      <c s="36">
        <f>ROUND(G810*H810,6)</f>
      </c>
      <c r="L810" s="38">
        <v>0</v>
      </c>
      <c s="32">
        <f>ROUND(ROUND(L810,2)*ROUND(G810,3),2)</f>
      </c>
      <c s="36" t="s">
        <v>377</v>
      </c>
      <c>
        <f>(M810*21)/100</f>
      </c>
      <c t="s">
        <v>27</v>
      </c>
    </row>
    <row r="811" spans="1:5" ht="12.75">
      <c r="A811" s="35" t="s">
        <v>54</v>
      </c>
      <c r="E811" s="39" t="s">
        <v>5</v>
      </c>
    </row>
    <row r="812" spans="1:5" ht="12.75">
      <c r="A812" s="35" t="s">
        <v>56</v>
      </c>
      <c r="E812" s="40" t="s">
        <v>57</v>
      </c>
    </row>
    <row r="813" spans="1:5" ht="12.75">
      <c r="A813" t="s">
        <v>58</v>
      </c>
      <c r="E813" s="39" t="s">
        <v>59</v>
      </c>
    </row>
    <row r="814" spans="1:16" ht="25.5">
      <c r="A814" t="s">
        <v>49</v>
      </c>
      <c s="34" t="s">
        <v>1249</v>
      </c>
      <c s="34" t="s">
        <v>1250</v>
      </c>
      <c s="35" t="s">
        <v>5</v>
      </c>
      <c s="6" t="s">
        <v>1251</v>
      </c>
      <c s="36" t="s">
        <v>93</v>
      </c>
      <c s="37">
        <v>160</v>
      </c>
      <c s="36">
        <v>0</v>
      </c>
      <c s="36">
        <f>ROUND(G814*H814,6)</f>
      </c>
      <c r="L814" s="38">
        <v>0</v>
      </c>
      <c s="32">
        <f>ROUND(ROUND(L814,2)*ROUND(G814,3),2)</f>
      </c>
      <c s="36" t="s">
        <v>377</v>
      </c>
      <c>
        <f>(M814*21)/100</f>
      </c>
      <c t="s">
        <v>27</v>
      </c>
    </row>
    <row r="815" spans="1:5" ht="12.75">
      <c r="A815" s="35" t="s">
        <v>54</v>
      </c>
      <c r="E815" s="39" t="s">
        <v>5</v>
      </c>
    </row>
    <row r="816" spans="1:5" ht="12.75">
      <c r="A816" s="35" t="s">
        <v>56</v>
      </c>
      <c r="E816" s="40" t="s">
        <v>57</v>
      </c>
    </row>
    <row r="817" spans="1:5" ht="12.75">
      <c r="A817" t="s">
        <v>58</v>
      </c>
      <c r="E817" s="39" t="s">
        <v>59</v>
      </c>
    </row>
    <row r="818" spans="1:16" ht="12.75">
      <c r="A818" t="s">
        <v>49</v>
      </c>
      <c s="34" t="s">
        <v>1252</v>
      </c>
      <c s="34" t="s">
        <v>1253</v>
      </c>
      <c s="35" t="s">
        <v>5</v>
      </c>
      <c s="6" t="s">
        <v>1254</v>
      </c>
      <c s="36" t="s">
        <v>93</v>
      </c>
      <c s="37">
        <v>80</v>
      </c>
      <c s="36">
        <v>0</v>
      </c>
      <c s="36">
        <f>ROUND(G818*H818,6)</f>
      </c>
      <c r="L818" s="38">
        <v>0</v>
      </c>
      <c s="32">
        <f>ROUND(ROUND(L818,2)*ROUND(G818,3),2)</f>
      </c>
      <c s="36" t="s">
        <v>377</v>
      </c>
      <c>
        <f>(M818*21)/100</f>
      </c>
      <c t="s">
        <v>27</v>
      </c>
    </row>
    <row r="819" spans="1:5" ht="12.75">
      <c r="A819" s="35" t="s">
        <v>54</v>
      </c>
      <c r="E819" s="39" t="s">
        <v>5</v>
      </c>
    </row>
    <row r="820" spans="1:5" ht="12.75">
      <c r="A820" s="35" t="s">
        <v>56</v>
      </c>
      <c r="E820" s="40" t="s">
        <v>57</v>
      </c>
    </row>
    <row r="821" spans="1:5" ht="12.75">
      <c r="A821" t="s">
        <v>58</v>
      </c>
      <c r="E821" s="39" t="s">
        <v>59</v>
      </c>
    </row>
    <row r="822" spans="1:16" ht="12.75">
      <c r="A822" t="s">
        <v>49</v>
      </c>
      <c s="34" t="s">
        <v>1255</v>
      </c>
      <c s="34" t="s">
        <v>397</v>
      </c>
      <c s="35" t="s">
        <v>5</v>
      </c>
      <c s="6" t="s">
        <v>398</v>
      </c>
      <c s="36" t="s">
        <v>100</v>
      </c>
      <c s="37">
        <v>200</v>
      </c>
      <c s="36">
        <v>0</v>
      </c>
      <c s="36">
        <f>ROUND(G822*H822,6)</f>
      </c>
      <c r="L822" s="38">
        <v>0</v>
      </c>
      <c s="32">
        <f>ROUND(ROUND(L822,2)*ROUND(G822,3),2)</f>
      </c>
      <c s="36" t="s">
        <v>377</v>
      </c>
      <c>
        <f>(M822*21)/100</f>
      </c>
      <c t="s">
        <v>27</v>
      </c>
    </row>
    <row r="823" spans="1:5" ht="12.75">
      <c r="A823" s="35" t="s">
        <v>54</v>
      </c>
      <c r="E823" s="39" t="s">
        <v>5</v>
      </c>
    </row>
    <row r="824" spans="1:5" ht="12.75">
      <c r="A824" s="35" t="s">
        <v>56</v>
      </c>
      <c r="E824" s="40" t="s">
        <v>57</v>
      </c>
    </row>
    <row r="825" spans="1:5" ht="12.75">
      <c r="A825" t="s">
        <v>58</v>
      </c>
      <c r="E825" s="39" t="s">
        <v>59</v>
      </c>
    </row>
    <row r="826" spans="1:16" ht="12.75">
      <c r="A826" t="s">
        <v>49</v>
      </c>
      <c s="34" t="s">
        <v>1256</v>
      </c>
      <c s="34" t="s">
        <v>1257</v>
      </c>
      <c s="35" t="s">
        <v>5</v>
      </c>
      <c s="6" t="s">
        <v>1258</v>
      </c>
      <c s="36" t="s">
        <v>100</v>
      </c>
      <c s="37">
        <v>200</v>
      </c>
      <c s="36">
        <v>0</v>
      </c>
      <c s="36">
        <f>ROUND(G826*H826,6)</f>
      </c>
      <c r="L826" s="38">
        <v>0</v>
      </c>
      <c s="32">
        <f>ROUND(ROUND(L826,2)*ROUND(G826,3),2)</f>
      </c>
      <c s="36" t="s">
        <v>377</v>
      </c>
      <c>
        <f>(M826*21)/100</f>
      </c>
      <c t="s">
        <v>27</v>
      </c>
    </row>
    <row r="827" spans="1:5" ht="12.75">
      <c r="A827" s="35" t="s">
        <v>54</v>
      </c>
      <c r="E827" s="39" t="s">
        <v>5</v>
      </c>
    </row>
    <row r="828" spans="1:5" ht="12.75">
      <c r="A828" s="35" t="s">
        <v>56</v>
      </c>
      <c r="E828" s="40" t="s">
        <v>57</v>
      </c>
    </row>
    <row r="829" spans="1:5" ht="12.75">
      <c r="A829" t="s">
        <v>58</v>
      </c>
      <c r="E829" s="39" t="s">
        <v>59</v>
      </c>
    </row>
    <row r="830" spans="1:16" ht="12.75">
      <c r="A830" t="s">
        <v>49</v>
      </c>
      <c s="34" t="s">
        <v>1259</v>
      </c>
      <c s="34" t="s">
        <v>1260</v>
      </c>
      <c s="35" t="s">
        <v>5</v>
      </c>
      <c s="6" t="s">
        <v>1261</v>
      </c>
      <c s="36" t="s">
        <v>79</v>
      </c>
      <c s="37">
        <v>2</v>
      </c>
      <c s="36">
        <v>0</v>
      </c>
      <c s="36">
        <f>ROUND(G830*H830,6)</f>
      </c>
      <c r="L830" s="38">
        <v>0</v>
      </c>
      <c s="32">
        <f>ROUND(ROUND(L830,2)*ROUND(G830,3),2)</f>
      </c>
      <c s="36" t="s">
        <v>377</v>
      </c>
      <c>
        <f>(M830*21)/100</f>
      </c>
      <c t="s">
        <v>27</v>
      </c>
    </row>
    <row r="831" spans="1:5" ht="12.75">
      <c r="A831" s="35" t="s">
        <v>54</v>
      </c>
      <c r="E831" s="39" t="s">
        <v>5</v>
      </c>
    </row>
    <row r="832" spans="1:5" ht="12.75">
      <c r="A832" s="35" t="s">
        <v>56</v>
      </c>
      <c r="E832" s="40" t="s">
        <v>57</v>
      </c>
    </row>
    <row r="833" spans="1:5" ht="12.75">
      <c r="A833" t="s">
        <v>58</v>
      </c>
      <c r="E833" s="39" t="s">
        <v>59</v>
      </c>
    </row>
    <row r="834" spans="1:16" ht="12.75">
      <c r="A834" t="s">
        <v>49</v>
      </c>
      <c s="34" t="s">
        <v>1262</v>
      </c>
      <c s="34" t="s">
        <v>409</v>
      </c>
      <c s="35" t="s">
        <v>5</v>
      </c>
      <c s="6" t="s">
        <v>410</v>
      </c>
      <c s="36" t="s">
        <v>100</v>
      </c>
      <c s="37">
        <v>2</v>
      </c>
      <c s="36">
        <v>0</v>
      </c>
      <c s="36">
        <f>ROUND(G834*H834,6)</f>
      </c>
      <c r="L834" s="38">
        <v>0</v>
      </c>
      <c s="32">
        <f>ROUND(ROUND(L834,2)*ROUND(G834,3),2)</f>
      </c>
      <c s="36" t="s">
        <v>377</v>
      </c>
      <c>
        <f>(M834*21)/100</f>
      </c>
      <c t="s">
        <v>27</v>
      </c>
    </row>
    <row r="835" spans="1:5" ht="12.75">
      <c r="A835" s="35" t="s">
        <v>54</v>
      </c>
      <c r="E835" s="39" t="s">
        <v>5</v>
      </c>
    </row>
    <row r="836" spans="1:5" ht="12.75">
      <c r="A836" s="35" t="s">
        <v>56</v>
      </c>
      <c r="E836" s="40" t="s">
        <v>57</v>
      </c>
    </row>
    <row r="837" spans="1:5" ht="12.75">
      <c r="A837" t="s">
        <v>58</v>
      </c>
      <c r="E837" s="39" t="s">
        <v>59</v>
      </c>
    </row>
    <row r="838" spans="1:16" ht="12.75">
      <c r="A838" t="s">
        <v>49</v>
      </c>
      <c s="34" t="s">
        <v>1263</v>
      </c>
      <c s="34" t="s">
        <v>120</v>
      </c>
      <c s="35" t="s">
        <v>5</v>
      </c>
      <c s="6" t="s">
        <v>121</v>
      </c>
      <c s="36" t="s">
        <v>93</v>
      </c>
      <c s="37">
        <v>160</v>
      </c>
      <c s="36">
        <v>0</v>
      </c>
      <c s="36">
        <f>ROUND(G838*H838,6)</f>
      </c>
      <c r="L838" s="38">
        <v>0</v>
      </c>
      <c s="32">
        <f>ROUND(ROUND(L838,2)*ROUND(G838,3),2)</f>
      </c>
      <c s="36" t="s">
        <v>377</v>
      </c>
      <c>
        <f>(M838*21)/100</f>
      </c>
      <c t="s">
        <v>27</v>
      </c>
    </row>
    <row r="839" spans="1:5" ht="12.75">
      <c r="A839" s="35" t="s">
        <v>54</v>
      </c>
      <c r="E839" s="39" t="s">
        <v>5</v>
      </c>
    </row>
    <row r="840" spans="1:5" ht="12.75">
      <c r="A840" s="35" t="s">
        <v>56</v>
      </c>
      <c r="E840" s="40" t="s">
        <v>57</v>
      </c>
    </row>
    <row r="841" spans="1:5" ht="12.75">
      <c r="A841" t="s">
        <v>58</v>
      </c>
      <c r="E841" s="39" t="s">
        <v>59</v>
      </c>
    </row>
    <row r="842" spans="1:13" ht="12.75">
      <c r="A842" t="s">
        <v>46</v>
      </c>
      <c r="C842" s="31" t="s">
        <v>358</v>
      </c>
      <c r="E842" s="33" t="s">
        <v>564</v>
      </c>
      <c r="J842" s="32">
        <f>0</f>
      </c>
      <c s="32">
        <f>0</f>
      </c>
      <c s="32">
        <f>0+L843+L847+L851+L855+L859</f>
      </c>
      <c s="32">
        <f>0+M843+M847+M851+M855+M859</f>
      </c>
    </row>
    <row r="843" spans="1:16" ht="25.5">
      <c r="A843" t="s">
        <v>49</v>
      </c>
      <c s="34" t="s">
        <v>673</v>
      </c>
      <c s="34" t="s">
        <v>565</v>
      </c>
      <c s="35" t="s">
        <v>5</v>
      </c>
      <c s="6" t="s">
        <v>566</v>
      </c>
      <c s="36" t="s">
        <v>52</v>
      </c>
      <c s="37">
        <v>6</v>
      </c>
      <c s="36">
        <v>0</v>
      </c>
      <c s="36">
        <f>ROUND(G843*H843,6)</f>
      </c>
      <c r="L843" s="38">
        <v>0</v>
      </c>
      <c s="32">
        <f>ROUND(ROUND(L843,2)*ROUND(G843,3),2)</f>
      </c>
      <c s="36" t="s">
        <v>377</v>
      </c>
      <c>
        <f>(M843*21)/100</f>
      </c>
      <c t="s">
        <v>27</v>
      </c>
    </row>
    <row r="844" spans="1:5" ht="12.75">
      <c r="A844" s="35" t="s">
        <v>54</v>
      </c>
      <c r="E844" s="39" t="s">
        <v>5</v>
      </c>
    </row>
    <row r="845" spans="1:5" ht="12.75">
      <c r="A845" s="35" t="s">
        <v>56</v>
      </c>
      <c r="E845" s="40" t="s">
        <v>57</v>
      </c>
    </row>
    <row r="846" spans="1:5" ht="12.75">
      <c r="A846" t="s">
        <v>58</v>
      </c>
      <c r="E846" s="39" t="s">
        <v>59</v>
      </c>
    </row>
    <row r="847" spans="1:16" ht="25.5">
      <c r="A847" t="s">
        <v>49</v>
      </c>
      <c s="34" t="s">
        <v>676</v>
      </c>
      <c s="34" t="s">
        <v>567</v>
      </c>
      <c s="35" t="s">
        <v>5</v>
      </c>
      <c s="6" t="s">
        <v>568</v>
      </c>
      <c s="36" t="s">
        <v>52</v>
      </c>
      <c s="37">
        <v>0.2</v>
      </c>
      <c s="36">
        <v>0</v>
      </c>
      <c s="36">
        <f>ROUND(G847*H847,6)</f>
      </c>
      <c r="L847" s="38">
        <v>0</v>
      </c>
      <c s="32">
        <f>ROUND(ROUND(L847,2)*ROUND(G847,3),2)</f>
      </c>
      <c s="36" t="s">
        <v>377</v>
      </c>
      <c>
        <f>(M847*21)/100</f>
      </c>
      <c t="s">
        <v>27</v>
      </c>
    </row>
    <row r="848" spans="1:5" ht="12.75">
      <c r="A848" s="35" t="s">
        <v>54</v>
      </c>
      <c r="E848" s="39" t="s">
        <v>5</v>
      </c>
    </row>
    <row r="849" spans="1:5" ht="12.75">
      <c r="A849" s="35" t="s">
        <v>56</v>
      </c>
      <c r="E849" s="40" t="s">
        <v>57</v>
      </c>
    </row>
    <row r="850" spans="1:5" ht="12.75">
      <c r="A850" t="s">
        <v>58</v>
      </c>
      <c r="E850" s="39" t="s">
        <v>59</v>
      </c>
    </row>
    <row r="851" spans="1:16" ht="25.5">
      <c r="A851" t="s">
        <v>49</v>
      </c>
      <c s="34" t="s">
        <v>679</v>
      </c>
      <c s="34" t="s">
        <v>60</v>
      </c>
      <c s="35" t="s">
        <v>5</v>
      </c>
      <c s="6" t="s">
        <v>570</v>
      </c>
      <c s="36" t="s">
        <v>52</v>
      </c>
      <c s="37">
        <v>0.2</v>
      </c>
      <c s="36">
        <v>0</v>
      </c>
      <c s="36">
        <f>ROUND(G851*H851,6)</f>
      </c>
      <c r="L851" s="38">
        <v>0</v>
      </c>
      <c s="32">
        <f>ROUND(ROUND(L851,2)*ROUND(G851,3),2)</f>
      </c>
      <c s="36" t="s">
        <v>377</v>
      </c>
      <c>
        <f>(M851*21)/100</f>
      </c>
      <c t="s">
        <v>27</v>
      </c>
    </row>
    <row r="852" spans="1:5" ht="12.75">
      <c r="A852" s="35" t="s">
        <v>54</v>
      </c>
      <c r="E852" s="39" t="s">
        <v>5</v>
      </c>
    </row>
    <row r="853" spans="1:5" ht="12.75">
      <c r="A853" s="35" t="s">
        <v>56</v>
      </c>
      <c r="E853" s="40" t="s">
        <v>57</v>
      </c>
    </row>
    <row r="854" spans="1:5" ht="12.75">
      <c r="A854" t="s">
        <v>58</v>
      </c>
      <c r="E854" s="39" t="s">
        <v>59</v>
      </c>
    </row>
    <row r="855" spans="1:16" ht="25.5">
      <c r="A855" t="s">
        <v>49</v>
      </c>
      <c s="34" t="s">
        <v>680</v>
      </c>
      <c s="34" t="s">
        <v>572</v>
      </c>
      <c s="35" t="s">
        <v>5</v>
      </c>
      <c s="6" t="s">
        <v>573</v>
      </c>
      <c s="36" t="s">
        <v>52</v>
      </c>
      <c s="37">
        <v>0.1</v>
      </c>
      <c s="36">
        <v>0</v>
      </c>
      <c s="36">
        <f>ROUND(G855*H855,6)</f>
      </c>
      <c r="L855" s="38">
        <v>0</v>
      </c>
      <c s="32">
        <f>ROUND(ROUND(L855,2)*ROUND(G855,3),2)</f>
      </c>
      <c s="36" t="s">
        <v>377</v>
      </c>
      <c>
        <f>(M855*21)/100</f>
      </c>
      <c t="s">
        <v>27</v>
      </c>
    </row>
    <row r="856" spans="1:5" ht="12.75">
      <c r="A856" s="35" t="s">
        <v>54</v>
      </c>
      <c r="E856" s="39" t="s">
        <v>5</v>
      </c>
    </row>
    <row r="857" spans="1:5" ht="12.75">
      <c r="A857" s="35" t="s">
        <v>56</v>
      </c>
      <c r="E857" s="40" t="s">
        <v>57</v>
      </c>
    </row>
    <row r="858" spans="1:5" ht="12.75">
      <c r="A858" t="s">
        <v>58</v>
      </c>
      <c r="E858" s="39" t="s">
        <v>59</v>
      </c>
    </row>
    <row r="859" spans="1:16" ht="25.5">
      <c r="A859" t="s">
        <v>49</v>
      </c>
      <c s="34" t="s">
        <v>681</v>
      </c>
      <c s="34" t="s">
        <v>575</v>
      </c>
      <c s="35" t="s">
        <v>5</v>
      </c>
      <c s="6" t="s">
        <v>576</v>
      </c>
      <c s="36" t="s">
        <v>52</v>
      </c>
      <c s="37">
        <v>0.1</v>
      </c>
      <c s="36">
        <v>0</v>
      </c>
      <c s="36">
        <f>ROUND(G859*H859,6)</f>
      </c>
      <c r="L859" s="38">
        <v>0</v>
      </c>
      <c s="32">
        <f>ROUND(ROUND(L859,2)*ROUND(G859,3),2)</f>
      </c>
      <c s="36" t="s">
        <v>377</v>
      </c>
      <c>
        <f>(M859*21)/100</f>
      </c>
      <c t="s">
        <v>27</v>
      </c>
    </row>
    <row r="860" spans="1:5" ht="12.75">
      <c r="A860" s="35" t="s">
        <v>54</v>
      </c>
      <c r="E860" s="39" t="s">
        <v>5</v>
      </c>
    </row>
    <row r="861" spans="1:5" ht="12.75">
      <c r="A861" s="35" t="s">
        <v>56</v>
      </c>
      <c r="E861" s="40" t="s">
        <v>57</v>
      </c>
    </row>
    <row r="862" spans="1:5" ht="12.75">
      <c r="A862" t="s">
        <v>58</v>
      </c>
      <c r="E86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1264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1264</v>
      </c>
      <c r="E4" s="26" t="s">
        <v>1265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1268</v>
      </c>
      <c r="E8" s="30" t="s">
        <v>1267</v>
      </c>
      <c r="J8" s="29">
        <f>0+J9+J14+J19+J24+J29+J34</f>
      </c>
      <c s="29">
        <f>0+K9+K14+K19+K24+K29+K34</f>
      </c>
      <c s="29">
        <f>0+L9+L14+L19+L24+L29+L34</f>
      </c>
      <c s="29">
        <f>0+M9+M14+M19+M24+M29+M34</f>
      </c>
    </row>
    <row r="9" spans="1:13" ht="12.75">
      <c r="A9" t="s">
        <v>46</v>
      </c>
      <c r="C9" s="31" t="s">
        <v>1269</v>
      </c>
      <c r="E9" s="33" t="s">
        <v>1270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27</v>
      </c>
      <c s="34" t="s">
        <v>1271</v>
      </c>
      <c s="35" t="s">
        <v>5</v>
      </c>
      <c s="6" t="s">
        <v>1272</v>
      </c>
      <c s="36" t="s">
        <v>1273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373</v>
      </c>
      <c>
        <f>(M10*21)/100</f>
      </c>
      <c t="s">
        <v>27</v>
      </c>
    </row>
    <row r="11" spans="1:5" ht="25.5">
      <c r="A11" s="35" t="s">
        <v>54</v>
      </c>
      <c r="E11" s="39" t="s">
        <v>1274</v>
      </c>
    </row>
    <row r="12" spans="1:5" ht="12.75">
      <c r="A12" s="35" t="s">
        <v>56</v>
      </c>
      <c r="E12" s="40" t="s">
        <v>5</v>
      </c>
    </row>
    <row r="13" spans="1:5" ht="25.5">
      <c r="A13" t="s">
        <v>58</v>
      </c>
      <c r="E13" s="39" t="s">
        <v>1275</v>
      </c>
    </row>
    <row r="14" spans="1:13" ht="25.5">
      <c r="A14" t="s">
        <v>46</v>
      </c>
      <c r="C14" s="31" t="s">
        <v>1276</v>
      </c>
      <c r="E14" s="33" t="s">
        <v>1277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47</v>
      </c>
      <c s="34" t="s">
        <v>1278</v>
      </c>
      <c s="35" t="s">
        <v>47</v>
      </c>
      <c s="6" t="s">
        <v>1279</v>
      </c>
      <c s="36" t="s">
        <v>329</v>
      </c>
      <c s="37">
        <v>72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373</v>
      </c>
      <c>
        <f>(M15*21)/100</f>
      </c>
      <c t="s">
        <v>27</v>
      </c>
    </row>
    <row r="16" spans="1:5" ht="12.75">
      <c r="A16" s="35" t="s">
        <v>54</v>
      </c>
      <c r="E16" s="39" t="s">
        <v>1280</v>
      </c>
    </row>
    <row r="17" spans="1:5" ht="12.75">
      <c r="A17" s="35" t="s">
        <v>56</v>
      </c>
      <c r="E17" s="40" t="s">
        <v>275</v>
      </c>
    </row>
    <row r="18" spans="1:5" ht="38.25">
      <c r="A18" t="s">
        <v>58</v>
      </c>
      <c r="E18" s="39" t="s">
        <v>1281</v>
      </c>
    </row>
    <row r="19" spans="1:13" ht="12.75">
      <c r="A19" t="s">
        <v>46</v>
      </c>
      <c r="C19" s="31" t="s">
        <v>1282</v>
      </c>
      <c r="E19" s="33" t="s">
        <v>1283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64</v>
      </c>
      <c s="34" t="s">
        <v>1284</v>
      </c>
      <c s="35" t="s">
        <v>5</v>
      </c>
      <c s="6" t="s">
        <v>1285</v>
      </c>
      <c s="36" t="s">
        <v>1273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373</v>
      </c>
      <c>
        <f>(M20*21)/100</f>
      </c>
      <c t="s">
        <v>27</v>
      </c>
    </row>
    <row r="21" spans="1:5" ht="25.5">
      <c r="A21" s="35" t="s">
        <v>54</v>
      </c>
      <c r="E21" s="39" t="s">
        <v>1286</v>
      </c>
    </row>
    <row r="22" spans="1:5" ht="12.75">
      <c r="A22" s="35" t="s">
        <v>56</v>
      </c>
      <c r="E22" s="40" t="s">
        <v>5</v>
      </c>
    </row>
    <row r="23" spans="1:5" ht="25.5">
      <c r="A23" t="s">
        <v>58</v>
      </c>
      <c r="E23" s="39" t="s">
        <v>1275</v>
      </c>
    </row>
    <row r="24" spans="1:13" ht="25.5">
      <c r="A24" t="s">
        <v>46</v>
      </c>
      <c r="C24" s="31" t="s">
        <v>1287</v>
      </c>
      <c r="E24" s="33" t="s">
        <v>1288</v>
      </c>
      <c r="J24" s="32">
        <f>0</f>
      </c>
      <c s="32">
        <f>0</f>
      </c>
      <c s="32">
        <f>0+L25</f>
      </c>
      <c s="32">
        <f>0+M25</f>
      </c>
    </row>
    <row r="25" spans="1:16" ht="12.75">
      <c r="A25" t="s">
        <v>49</v>
      </c>
      <c s="34" t="s">
        <v>26</v>
      </c>
      <c s="34" t="s">
        <v>1278</v>
      </c>
      <c s="35" t="s">
        <v>27</v>
      </c>
      <c s="6" t="s">
        <v>1279</v>
      </c>
      <c s="36" t="s">
        <v>329</v>
      </c>
      <c s="37">
        <v>72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373</v>
      </c>
      <c>
        <f>(M25*21)/100</f>
      </c>
      <c t="s">
        <v>27</v>
      </c>
    </row>
    <row r="26" spans="1:5" ht="12.75">
      <c r="A26" s="35" t="s">
        <v>54</v>
      </c>
      <c r="E26" s="39" t="s">
        <v>1280</v>
      </c>
    </row>
    <row r="27" spans="1:5" ht="12.75">
      <c r="A27" s="35" t="s">
        <v>56</v>
      </c>
      <c r="E27" s="40" t="s">
        <v>275</v>
      </c>
    </row>
    <row r="28" spans="1:5" ht="38.25">
      <c r="A28" t="s">
        <v>58</v>
      </c>
      <c r="E28" s="39" t="s">
        <v>1281</v>
      </c>
    </row>
    <row r="29" spans="1:13" ht="12.75">
      <c r="A29" t="s">
        <v>46</v>
      </c>
      <c r="C29" s="31" t="s">
        <v>1289</v>
      </c>
      <c r="E29" s="33" t="s">
        <v>1290</v>
      </c>
      <c r="J29" s="32">
        <f>0</f>
      </c>
      <c s="32">
        <f>0</f>
      </c>
      <c s="32">
        <f>0+L30</f>
      </c>
      <c s="32">
        <f>0+M30</f>
      </c>
    </row>
    <row r="30" spans="1:16" ht="12.75">
      <c r="A30" t="s">
        <v>49</v>
      </c>
      <c s="34" t="s">
        <v>70</v>
      </c>
      <c s="34" t="s">
        <v>1291</v>
      </c>
      <c s="35" t="s">
        <v>5</v>
      </c>
      <c s="6" t="s">
        <v>1292</v>
      </c>
      <c s="36" t="s">
        <v>1273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373</v>
      </c>
      <c>
        <f>(M30*21)/100</f>
      </c>
      <c t="s">
        <v>27</v>
      </c>
    </row>
    <row r="31" spans="1:5" ht="25.5">
      <c r="A31" s="35" t="s">
        <v>54</v>
      </c>
      <c r="E31" s="39" t="s">
        <v>1286</v>
      </c>
    </row>
    <row r="32" spans="1:5" ht="12.75">
      <c r="A32" s="35" t="s">
        <v>56</v>
      </c>
      <c r="E32" s="40" t="s">
        <v>5</v>
      </c>
    </row>
    <row r="33" spans="1:5" ht="25.5">
      <c r="A33" t="s">
        <v>58</v>
      </c>
      <c r="E33" s="39" t="s">
        <v>1275</v>
      </c>
    </row>
    <row r="34" spans="1:13" ht="25.5">
      <c r="A34" t="s">
        <v>46</v>
      </c>
      <c r="C34" s="31" t="s">
        <v>1293</v>
      </c>
      <c r="E34" s="33" t="s">
        <v>1294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49</v>
      </c>
      <c s="34" t="s">
        <v>67</v>
      </c>
      <c s="34" t="s">
        <v>1278</v>
      </c>
      <c s="35" t="s">
        <v>26</v>
      </c>
      <c s="6" t="s">
        <v>1279</v>
      </c>
      <c s="36" t="s">
        <v>329</v>
      </c>
      <c s="37">
        <v>72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373</v>
      </c>
      <c>
        <f>(M35*21)/100</f>
      </c>
      <c t="s">
        <v>27</v>
      </c>
    </row>
    <row r="36" spans="1:5" ht="12.75">
      <c r="A36" s="35" t="s">
        <v>54</v>
      </c>
      <c r="E36" s="39" t="s">
        <v>1280</v>
      </c>
    </row>
    <row r="37" spans="1:5" ht="12.75">
      <c r="A37" s="35" t="s">
        <v>56</v>
      </c>
      <c r="E37" s="40" t="s">
        <v>275</v>
      </c>
    </row>
    <row r="38" spans="1:5" ht="38.25">
      <c r="A38" t="s">
        <v>58</v>
      </c>
      <c r="E38" s="39" t="s">
        <v>1281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1295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1295</v>
      </c>
      <c r="E4" s="26" t="s">
        <v>1296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COUNTIFS(L8:L359,"=0",A8:A359,"P")+COUNTIFS(L8:L359,"",A8:A359,"P")+SUM(Q8:Q359)</f>
      </c>
    </row>
    <row r="8" spans="1:13" ht="12.75">
      <c r="A8" t="s">
        <v>44</v>
      </c>
      <c r="C8" s="28" t="s">
        <v>1298</v>
      </c>
      <c r="E8" s="30" t="s">
        <v>1296</v>
      </c>
      <c r="J8" s="29">
        <f>0+J9+J38+J59+J68+J101+J126+J207+J220+J237+J290</f>
      </c>
      <c s="29">
        <f>0+K9+K38+K59+K68+K101+K126+K207+K220+K237+K290</f>
      </c>
      <c s="29">
        <f>0+L9+L38+L59+L68+L101+L126+L207+L220+L237+L290</f>
      </c>
      <c s="29">
        <f>0+M9+M38+M59+M68+M101+M126+M207+M220+M237+M290</f>
      </c>
    </row>
    <row r="9" spans="1:13" ht="12.75">
      <c r="A9" t="s">
        <v>46</v>
      </c>
      <c r="C9" s="31" t="s">
        <v>1299</v>
      </c>
      <c r="E9" s="33" t="s">
        <v>1300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1301</v>
      </c>
      <c s="35" t="s">
        <v>5</v>
      </c>
      <c s="6" t="s">
        <v>1302</v>
      </c>
      <c s="36" t="s">
        <v>52</v>
      </c>
      <c s="37">
        <v>2088.757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377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56</v>
      </c>
      <c r="E12" s="40" t="s">
        <v>1303</v>
      </c>
    </row>
    <row r="13" spans="1:5" ht="12.75">
      <c r="A13" t="s">
        <v>58</v>
      </c>
      <c r="E13" s="39" t="s">
        <v>1304</v>
      </c>
    </row>
    <row r="14" spans="1:16" ht="25.5">
      <c r="A14" t="s">
        <v>49</v>
      </c>
      <c s="34" t="s">
        <v>27</v>
      </c>
      <c s="34" t="s">
        <v>1305</v>
      </c>
      <c s="35" t="s">
        <v>5</v>
      </c>
      <c s="6" t="s">
        <v>1306</v>
      </c>
      <c s="36" t="s">
        <v>52</v>
      </c>
      <c s="37">
        <v>510.175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377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56</v>
      </c>
      <c r="E16" s="40" t="s">
        <v>1307</v>
      </c>
    </row>
    <row r="17" spans="1:5" ht="12.75">
      <c r="A17" t="s">
        <v>58</v>
      </c>
      <c r="E17" s="39" t="s">
        <v>1304</v>
      </c>
    </row>
    <row r="18" spans="1:16" ht="25.5">
      <c r="A18" t="s">
        <v>49</v>
      </c>
      <c s="34" t="s">
        <v>26</v>
      </c>
      <c s="34" t="s">
        <v>1308</v>
      </c>
      <c s="35" t="s">
        <v>5</v>
      </c>
      <c s="6" t="s">
        <v>1309</v>
      </c>
      <c s="36" t="s">
        <v>52</v>
      </c>
      <c s="37">
        <v>22.176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377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56</v>
      </c>
      <c r="E20" s="40" t="s">
        <v>1310</v>
      </c>
    </row>
    <row r="21" spans="1:5" ht="12.75">
      <c r="A21" t="s">
        <v>58</v>
      </c>
      <c r="E21" s="39" t="s">
        <v>1304</v>
      </c>
    </row>
    <row r="22" spans="1:16" ht="25.5">
      <c r="A22" t="s">
        <v>49</v>
      </c>
      <c s="34" t="s">
        <v>64</v>
      </c>
      <c s="34" t="s">
        <v>1311</v>
      </c>
      <c s="35" t="s">
        <v>5</v>
      </c>
      <c s="6" t="s">
        <v>1312</v>
      </c>
      <c s="36" t="s">
        <v>52</v>
      </c>
      <c s="37">
        <v>497.64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377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56</v>
      </c>
      <c r="E24" s="40" t="s">
        <v>1313</v>
      </c>
    </row>
    <row r="25" spans="1:5" ht="12.75">
      <c r="A25" t="s">
        <v>58</v>
      </c>
      <c r="E25" s="39" t="s">
        <v>1304</v>
      </c>
    </row>
    <row r="26" spans="1:16" ht="25.5">
      <c r="A26" t="s">
        <v>49</v>
      </c>
      <c s="34" t="s">
        <v>67</v>
      </c>
      <c s="34" t="s">
        <v>1314</v>
      </c>
      <c s="35" t="s">
        <v>5</v>
      </c>
      <c s="6" t="s">
        <v>1315</v>
      </c>
      <c s="36" t="s">
        <v>52</v>
      </c>
      <c s="37">
        <v>0.4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377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56</v>
      </c>
      <c r="E28" s="40" t="s">
        <v>1316</v>
      </c>
    </row>
    <row r="29" spans="1:5" ht="12.75">
      <c r="A29" t="s">
        <v>58</v>
      </c>
      <c r="E29" s="39" t="s">
        <v>1304</v>
      </c>
    </row>
    <row r="30" spans="1:16" ht="25.5">
      <c r="A30" t="s">
        <v>49</v>
      </c>
      <c s="34" t="s">
        <v>70</v>
      </c>
      <c s="34" t="s">
        <v>1317</v>
      </c>
      <c s="35" t="s">
        <v>5</v>
      </c>
      <c s="6" t="s">
        <v>1318</v>
      </c>
      <c s="36" t="s">
        <v>52</v>
      </c>
      <c s="37">
        <v>0.809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377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56</v>
      </c>
      <c r="E32" s="40" t="s">
        <v>1319</v>
      </c>
    </row>
    <row r="33" spans="1:5" ht="12.75">
      <c r="A33" t="s">
        <v>58</v>
      </c>
      <c r="E33" s="39" t="s">
        <v>1304</v>
      </c>
    </row>
    <row r="34" spans="1:16" ht="25.5">
      <c r="A34" t="s">
        <v>49</v>
      </c>
      <c s="34" t="s">
        <v>73</v>
      </c>
      <c s="34" t="s">
        <v>60</v>
      </c>
      <c s="35" t="s">
        <v>5</v>
      </c>
      <c s="6" t="s">
        <v>1320</v>
      </c>
      <c s="36" t="s">
        <v>52</v>
      </c>
      <c s="37">
        <v>29.131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377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56</v>
      </c>
      <c r="E36" s="40" t="s">
        <v>1321</v>
      </c>
    </row>
    <row r="37" spans="1:5" ht="12.75">
      <c r="A37" t="s">
        <v>58</v>
      </c>
      <c r="E37" s="39" t="s">
        <v>1304</v>
      </c>
    </row>
    <row r="38" spans="1:13" ht="12.75">
      <c r="A38" t="s">
        <v>46</v>
      </c>
      <c r="C38" s="31" t="s">
        <v>67</v>
      </c>
      <c r="E38" s="33" t="s">
        <v>1322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199</v>
      </c>
      <c s="34" t="s">
        <v>1323</v>
      </c>
      <c s="35" t="s">
        <v>5</v>
      </c>
      <c s="6" t="s">
        <v>1324</v>
      </c>
      <c s="36" t="s">
        <v>79</v>
      </c>
      <c s="37">
        <v>1350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377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56</v>
      </c>
      <c r="E41" s="40" t="s">
        <v>1325</v>
      </c>
    </row>
    <row r="42" spans="1:5" ht="12.75">
      <c r="A42" t="s">
        <v>58</v>
      </c>
      <c r="E42" s="39" t="s">
        <v>59</v>
      </c>
    </row>
    <row r="43" spans="1:16" ht="12.75">
      <c r="A43" t="s">
        <v>49</v>
      </c>
      <c s="34" t="s">
        <v>202</v>
      </c>
      <c s="34" t="s">
        <v>1326</v>
      </c>
      <c s="35" t="s">
        <v>5</v>
      </c>
      <c s="6" t="s">
        <v>1327</v>
      </c>
      <c s="36" t="s">
        <v>79</v>
      </c>
      <c s="37">
        <v>1800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377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56</v>
      </c>
      <c r="E45" s="40" t="s">
        <v>1328</v>
      </c>
    </row>
    <row r="46" spans="1:5" ht="12.75">
      <c r="A46" t="s">
        <v>58</v>
      </c>
      <c r="E46" s="39" t="s">
        <v>59</v>
      </c>
    </row>
    <row r="47" spans="1:16" ht="12.75">
      <c r="A47" t="s">
        <v>49</v>
      </c>
      <c s="34" t="s">
        <v>206</v>
      </c>
      <c s="34" t="s">
        <v>1329</v>
      </c>
      <c s="35" t="s">
        <v>5</v>
      </c>
      <c s="6" t="s">
        <v>1330</v>
      </c>
      <c s="36" t="s">
        <v>83</v>
      </c>
      <c s="37">
        <v>78.75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377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25.5">
      <c r="A49" s="35" t="s">
        <v>56</v>
      </c>
      <c r="E49" s="40" t="s">
        <v>1331</v>
      </c>
    </row>
    <row r="50" spans="1:5" ht="12.75">
      <c r="A50" t="s">
        <v>58</v>
      </c>
      <c r="E50" s="39" t="s">
        <v>59</v>
      </c>
    </row>
    <row r="51" spans="1:16" ht="25.5">
      <c r="A51" t="s">
        <v>49</v>
      </c>
      <c s="34" t="s">
        <v>209</v>
      </c>
      <c s="34" t="s">
        <v>1332</v>
      </c>
      <c s="35" t="s">
        <v>5</v>
      </c>
      <c s="6" t="s">
        <v>1333</v>
      </c>
      <c s="36" t="s">
        <v>79</v>
      </c>
      <c s="37">
        <v>1800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377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56</v>
      </c>
      <c r="E53" s="40" t="s">
        <v>1328</v>
      </c>
    </row>
    <row r="54" spans="1:5" ht="12.75">
      <c r="A54" t="s">
        <v>58</v>
      </c>
      <c r="E54" s="39" t="s">
        <v>59</v>
      </c>
    </row>
    <row r="55" spans="1:16" ht="25.5">
      <c r="A55" t="s">
        <v>49</v>
      </c>
      <c s="34" t="s">
        <v>212</v>
      </c>
      <c s="34" t="s">
        <v>1334</v>
      </c>
      <c s="35" t="s">
        <v>5</v>
      </c>
      <c s="6" t="s">
        <v>1335</v>
      </c>
      <c s="36" t="s">
        <v>83</v>
      </c>
      <c s="37">
        <v>283.5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377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25.5">
      <c r="A57" s="35" t="s">
        <v>56</v>
      </c>
      <c r="E57" s="40" t="s">
        <v>1336</v>
      </c>
    </row>
    <row r="58" spans="1:5" ht="12.75">
      <c r="A58" t="s">
        <v>58</v>
      </c>
      <c r="E58" s="39" t="s">
        <v>59</v>
      </c>
    </row>
    <row r="59" spans="1:13" ht="12.75">
      <c r="A59" t="s">
        <v>46</v>
      </c>
      <c r="C59" s="31" t="s">
        <v>212</v>
      </c>
      <c r="E59" s="33" t="s">
        <v>1337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49</v>
      </c>
      <c s="34" t="s">
        <v>76</v>
      </c>
      <c s="34" t="s">
        <v>1338</v>
      </c>
      <c s="35" t="s">
        <v>5</v>
      </c>
      <c s="6" t="s">
        <v>1339</v>
      </c>
      <c s="36" t="s">
        <v>83</v>
      </c>
      <c s="37">
        <v>3360.158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377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56</v>
      </c>
      <c r="E62" s="40" t="s">
        <v>1340</v>
      </c>
    </row>
    <row r="63" spans="1:5" ht="12.75">
      <c r="A63" t="s">
        <v>58</v>
      </c>
      <c r="E63" s="39" t="s">
        <v>1304</v>
      </c>
    </row>
    <row r="64" spans="1:16" ht="12.75">
      <c r="A64" t="s">
        <v>49</v>
      </c>
      <c s="34" t="s">
        <v>80</v>
      </c>
      <c s="34" t="s">
        <v>1341</v>
      </c>
      <c s="35" t="s">
        <v>5</v>
      </c>
      <c s="6" t="s">
        <v>1342</v>
      </c>
      <c s="36" t="s">
        <v>83</v>
      </c>
      <c s="37">
        <v>4235.164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377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25.5">
      <c r="A66" s="35" t="s">
        <v>56</v>
      </c>
      <c r="E66" s="40" t="s">
        <v>1343</v>
      </c>
    </row>
    <row r="67" spans="1:5" ht="12.75">
      <c r="A67" t="s">
        <v>58</v>
      </c>
      <c r="E67" s="39" t="s">
        <v>1304</v>
      </c>
    </row>
    <row r="68" spans="1:13" ht="12.75">
      <c r="A68" t="s">
        <v>46</v>
      </c>
      <c r="C68" s="31" t="s">
        <v>215</v>
      </c>
      <c r="E68" s="33" t="s">
        <v>1344</v>
      </c>
      <c r="J68" s="32">
        <f>0</f>
      </c>
      <c s="32">
        <f>0</f>
      </c>
      <c s="32">
        <f>0+L69+L73+L77+L81+L85+L89+L93+L97</f>
      </c>
      <c s="32">
        <f>0+M69+M73+M77+M81+M85+M89+M93+M97</f>
      </c>
    </row>
    <row r="69" spans="1:16" ht="25.5">
      <c r="A69" t="s">
        <v>49</v>
      </c>
      <c s="34" t="s">
        <v>84</v>
      </c>
      <c s="34" t="s">
        <v>1345</v>
      </c>
      <c s="35" t="s">
        <v>5</v>
      </c>
      <c s="6" t="s">
        <v>1346</v>
      </c>
      <c s="36" t="s">
        <v>93</v>
      </c>
      <c s="37">
        <v>297.883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377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56</v>
      </c>
      <c r="E71" s="40" t="s">
        <v>1347</v>
      </c>
    </row>
    <row r="72" spans="1:5" ht="12.75">
      <c r="A72" t="s">
        <v>58</v>
      </c>
      <c r="E72" s="39" t="s">
        <v>1304</v>
      </c>
    </row>
    <row r="73" spans="1:16" ht="25.5">
      <c r="A73" t="s">
        <v>49</v>
      </c>
      <c s="34" t="s">
        <v>87</v>
      </c>
      <c s="34" t="s">
        <v>1348</v>
      </c>
      <c s="35" t="s">
        <v>5</v>
      </c>
      <c s="6" t="s">
        <v>1349</v>
      </c>
      <c s="36" t="s">
        <v>93</v>
      </c>
      <c s="37">
        <v>116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377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56</v>
      </c>
      <c r="E75" s="40" t="s">
        <v>1350</v>
      </c>
    </row>
    <row r="76" spans="1:5" ht="12.75">
      <c r="A76" t="s">
        <v>58</v>
      </c>
      <c r="E76" s="39" t="s">
        <v>1304</v>
      </c>
    </row>
    <row r="77" spans="1:16" ht="25.5">
      <c r="A77" t="s">
        <v>49</v>
      </c>
      <c s="34" t="s">
        <v>90</v>
      </c>
      <c s="34" t="s">
        <v>1351</v>
      </c>
      <c s="35" t="s">
        <v>5</v>
      </c>
      <c s="6" t="s">
        <v>1352</v>
      </c>
      <c s="36" t="s">
        <v>93</v>
      </c>
      <c s="37">
        <v>24.278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377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56</v>
      </c>
      <c r="E79" s="40" t="s">
        <v>1353</v>
      </c>
    </row>
    <row r="80" spans="1:5" ht="12.75">
      <c r="A80" t="s">
        <v>58</v>
      </c>
      <c r="E80" s="39" t="s">
        <v>1304</v>
      </c>
    </row>
    <row r="81" spans="1:16" ht="25.5">
      <c r="A81" t="s">
        <v>49</v>
      </c>
      <c s="34" t="s">
        <v>94</v>
      </c>
      <c s="34" t="s">
        <v>1354</v>
      </c>
      <c s="35" t="s">
        <v>5</v>
      </c>
      <c s="6" t="s">
        <v>1355</v>
      </c>
      <c s="36" t="s">
        <v>93</v>
      </c>
      <c s="37">
        <v>16.8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377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56</v>
      </c>
      <c r="E83" s="40" t="s">
        <v>1356</v>
      </c>
    </row>
    <row r="84" spans="1:5" ht="12.75">
      <c r="A84" t="s">
        <v>58</v>
      </c>
      <c r="E84" s="39" t="s">
        <v>1304</v>
      </c>
    </row>
    <row r="85" spans="1:16" ht="25.5">
      <c r="A85" t="s">
        <v>49</v>
      </c>
      <c s="34" t="s">
        <v>97</v>
      </c>
      <c s="34" t="s">
        <v>1357</v>
      </c>
      <c s="35" t="s">
        <v>5</v>
      </c>
      <c s="6" t="s">
        <v>1358</v>
      </c>
      <c s="36" t="s">
        <v>93</v>
      </c>
      <c s="37">
        <v>814.662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377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56</v>
      </c>
      <c r="E87" s="40" t="s">
        <v>1359</v>
      </c>
    </row>
    <row r="88" spans="1:5" ht="12.75">
      <c r="A88" t="s">
        <v>58</v>
      </c>
      <c r="E88" s="39" t="s">
        <v>1304</v>
      </c>
    </row>
    <row r="89" spans="1:16" ht="25.5">
      <c r="A89" t="s">
        <v>49</v>
      </c>
      <c s="34" t="s">
        <v>101</v>
      </c>
      <c s="34" t="s">
        <v>1360</v>
      </c>
      <c s="35" t="s">
        <v>5</v>
      </c>
      <c s="6" t="s">
        <v>1361</v>
      </c>
      <c s="36" t="s">
        <v>93</v>
      </c>
      <c s="37">
        <v>5.4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377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56</v>
      </c>
      <c r="E91" s="40" t="s">
        <v>1362</v>
      </c>
    </row>
    <row r="92" spans="1:5" ht="12.75">
      <c r="A92" t="s">
        <v>58</v>
      </c>
      <c r="E92" s="39" t="s">
        <v>1304</v>
      </c>
    </row>
    <row r="93" spans="1:16" ht="25.5">
      <c r="A93" t="s">
        <v>49</v>
      </c>
      <c s="34" t="s">
        <v>104</v>
      </c>
      <c s="34" t="s">
        <v>1363</v>
      </c>
      <c s="35" t="s">
        <v>5</v>
      </c>
      <c s="6" t="s">
        <v>1364</v>
      </c>
      <c s="36" t="s">
        <v>93</v>
      </c>
      <c s="37">
        <v>99.469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377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25.5">
      <c r="A95" s="35" t="s">
        <v>56</v>
      </c>
      <c r="E95" s="40" t="s">
        <v>1365</v>
      </c>
    </row>
    <row r="96" spans="1:5" ht="12.75">
      <c r="A96" t="s">
        <v>58</v>
      </c>
      <c r="E96" s="39" t="s">
        <v>59</v>
      </c>
    </row>
    <row r="97" spans="1:16" ht="25.5">
      <c r="A97" t="s">
        <v>49</v>
      </c>
      <c s="34" t="s">
        <v>107</v>
      </c>
      <c s="34" t="s">
        <v>1366</v>
      </c>
      <c s="35" t="s">
        <v>5</v>
      </c>
      <c s="6" t="s">
        <v>1367</v>
      </c>
      <c s="36" t="s">
        <v>93</v>
      </c>
      <c s="37">
        <v>363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377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56</v>
      </c>
      <c r="E99" s="40" t="s">
        <v>1368</v>
      </c>
    </row>
    <row r="100" spans="1:5" ht="12.75">
      <c r="A100" t="s">
        <v>58</v>
      </c>
      <c r="E100" s="39" t="s">
        <v>59</v>
      </c>
    </row>
    <row r="101" spans="1:13" ht="12.75">
      <c r="A101" t="s">
        <v>46</v>
      </c>
      <c r="C101" s="31" t="s">
        <v>218</v>
      </c>
      <c r="E101" s="33" t="s">
        <v>1369</v>
      </c>
      <c r="J101" s="32">
        <f>0</f>
      </c>
      <c s="32">
        <f>0</f>
      </c>
      <c s="32">
        <f>0+L102+L106+L110+L114+L118+L122</f>
      </c>
      <c s="32">
        <f>0+M102+M106+M110+M114+M118+M122</f>
      </c>
    </row>
    <row r="102" spans="1:16" ht="12.75">
      <c r="A102" t="s">
        <v>49</v>
      </c>
      <c s="34" t="s">
        <v>110</v>
      </c>
      <c s="34" t="s">
        <v>1370</v>
      </c>
      <c s="35" t="s">
        <v>5</v>
      </c>
      <c s="6" t="s">
        <v>1371</v>
      </c>
      <c s="36" t="s">
        <v>100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377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56</v>
      </c>
      <c r="E104" s="40" t="s">
        <v>1372</v>
      </c>
    </row>
    <row r="105" spans="1:5" ht="12.75">
      <c r="A105" t="s">
        <v>58</v>
      </c>
      <c r="E105" s="39" t="s">
        <v>59</v>
      </c>
    </row>
    <row r="106" spans="1:16" ht="12.75">
      <c r="A106" t="s">
        <v>49</v>
      </c>
      <c s="34" t="s">
        <v>113</v>
      </c>
      <c s="34" t="s">
        <v>1373</v>
      </c>
      <c s="35" t="s">
        <v>5</v>
      </c>
      <c s="6" t="s">
        <v>1374</v>
      </c>
      <c s="36" t="s">
        <v>100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377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56</v>
      </c>
      <c r="E108" s="40" t="s">
        <v>1375</v>
      </c>
    </row>
    <row r="109" spans="1:5" ht="12.75">
      <c r="A109" t="s">
        <v>58</v>
      </c>
      <c r="E109" s="39" t="s">
        <v>59</v>
      </c>
    </row>
    <row r="110" spans="1:16" ht="25.5">
      <c r="A110" t="s">
        <v>49</v>
      </c>
      <c s="34" t="s">
        <v>116</v>
      </c>
      <c s="34" t="s">
        <v>1376</v>
      </c>
      <c s="35" t="s">
        <v>5</v>
      </c>
      <c s="6" t="s">
        <v>1377</v>
      </c>
      <c s="36" t="s">
        <v>100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377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56</v>
      </c>
      <c r="E112" s="40" t="s">
        <v>1378</v>
      </c>
    </row>
    <row r="113" spans="1:5" ht="12.75">
      <c r="A113" t="s">
        <v>58</v>
      </c>
      <c r="E113" s="39" t="s">
        <v>59</v>
      </c>
    </row>
    <row r="114" spans="1:16" ht="12.75">
      <c r="A114" t="s">
        <v>49</v>
      </c>
      <c s="34" t="s">
        <v>119</v>
      </c>
      <c s="34" t="s">
        <v>1379</v>
      </c>
      <c s="35" t="s">
        <v>5</v>
      </c>
      <c s="6" t="s">
        <v>1380</v>
      </c>
      <c s="36" t="s">
        <v>100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377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56</v>
      </c>
      <c r="E116" s="40" t="s">
        <v>1381</v>
      </c>
    </row>
    <row r="117" spans="1:5" ht="12.75">
      <c r="A117" t="s">
        <v>58</v>
      </c>
      <c r="E117" s="39" t="s">
        <v>59</v>
      </c>
    </row>
    <row r="118" spans="1:16" ht="25.5">
      <c r="A118" t="s">
        <v>49</v>
      </c>
      <c s="34" t="s">
        <v>122</v>
      </c>
      <c s="34" t="s">
        <v>1382</v>
      </c>
      <c s="35" t="s">
        <v>5</v>
      </c>
      <c s="6" t="s">
        <v>1383</v>
      </c>
      <c s="36" t="s">
        <v>100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377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56</v>
      </c>
      <c r="E120" s="40" t="s">
        <v>1384</v>
      </c>
    </row>
    <row r="121" spans="1:5" ht="12.75">
      <c r="A121" t="s">
        <v>58</v>
      </c>
      <c r="E121" s="39" t="s">
        <v>59</v>
      </c>
    </row>
    <row r="122" spans="1:16" ht="25.5">
      <c r="A122" t="s">
        <v>49</v>
      </c>
      <c s="34" t="s">
        <v>125</v>
      </c>
      <c s="34" t="s">
        <v>1385</v>
      </c>
      <c s="35" t="s">
        <v>5</v>
      </c>
      <c s="6" t="s">
        <v>1386</v>
      </c>
      <c s="36" t="s">
        <v>1387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377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56</v>
      </c>
      <c r="E124" s="40" t="s">
        <v>1388</v>
      </c>
    </row>
    <row r="125" spans="1:5" ht="12.75">
      <c r="A125" t="s">
        <v>58</v>
      </c>
      <c r="E125" s="39" t="s">
        <v>59</v>
      </c>
    </row>
    <row r="126" spans="1:13" ht="12.75">
      <c r="A126" t="s">
        <v>46</v>
      </c>
      <c r="C126" s="31" t="s">
        <v>221</v>
      </c>
      <c r="E126" s="33" t="s">
        <v>1389</v>
      </c>
      <c r="J126" s="32">
        <f>0</f>
      </c>
      <c s="32">
        <f>0</f>
      </c>
      <c s="32">
        <f>0+L127+L131+L135+L139+L143+L147+L151+L155+L159+L163+L167+L171+L175+L179+L183+L187+L191+L195+L199+L203</f>
      </c>
      <c s="32">
        <f>0+M127+M131+M135+M139+M143+M147+M151+M155+M159+M163+M167+M171+M175+M179+M183+M187+M191+M195+M199+M203</f>
      </c>
    </row>
    <row r="127" spans="1:16" ht="25.5">
      <c r="A127" t="s">
        <v>49</v>
      </c>
      <c s="34" t="s">
        <v>128</v>
      </c>
      <c s="34" t="s">
        <v>1390</v>
      </c>
      <c s="35" t="s">
        <v>5</v>
      </c>
      <c s="6" t="s">
        <v>1391</v>
      </c>
      <c s="36" t="s">
        <v>93</v>
      </c>
      <c s="37">
        <v>3879.761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377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56</v>
      </c>
      <c r="E129" s="40" t="s">
        <v>1392</v>
      </c>
    </row>
    <row r="130" spans="1:5" ht="12.75">
      <c r="A130" t="s">
        <v>58</v>
      </c>
      <c r="E130" s="39" t="s">
        <v>59</v>
      </c>
    </row>
    <row r="131" spans="1:16" ht="25.5">
      <c r="A131" t="s">
        <v>49</v>
      </c>
      <c s="34" t="s">
        <v>131</v>
      </c>
      <c s="34" t="s">
        <v>1393</v>
      </c>
      <c s="35" t="s">
        <v>5</v>
      </c>
      <c s="6" t="s">
        <v>1394</v>
      </c>
      <c s="36" t="s">
        <v>93</v>
      </c>
      <c s="37">
        <v>150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377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56</v>
      </c>
      <c r="E133" s="40" t="s">
        <v>1395</v>
      </c>
    </row>
    <row r="134" spans="1:5" ht="12.75">
      <c r="A134" t="s">
        <v>58</v>
      </c>
      <c r="E134" s="39" t="s">
        <v>59</v>
      </c>
    </row>
    <row r="135" spans="1:16" ht="25.5">
      <c r="A135" t="s">
        <v>49</v>
      </c>
      <c s="34" t="s">
        <v>135</v>
      </c>
      <c s="34" t="s">
        <v>1396</v>
      </c>
      <c s="35" t="s">
        <v>5</v>
      </c>
      <c s="6" t="s">
        <v>1397</v>
      </c>
      <c s="36" t="s">
        <v>93</v>
      </c>
      <c s="37">
        <v>280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377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56</v>
      </c>
      <c r="E137" s="40" t="s">
        <v>1398</v>
      </c>
    </row>
    <row r="138" spans="1:5" ht="12.75">
      <c r="A138" t="s">
        <v>58</v>
      </c>
      <c r="E138" s="39" t="s">
        <v>59</v>
      </c>
    </row>
    <row r="139" spans="1:16" ht="25.5">
      <c r="A139" t="s">
        <v>49</v>
      </c>
      <c s="34" t="s">
        <v>138</v>
      </c>
      <c s="34" t="s">
        <v>1399</v>
      </c>
      <c s="35" t="s">
        <v>5</v>
      </c>
      <c s="6" t="s">
        <v>1400</v>
      </c>
      <c s="36" t="s">
        <v>100</v>
      </c>
      <c s="37">
        <v>2783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377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56</v>
      </c>
      <c r="E141" s="40" t="s">
        <v>1401</v>
      </c>
    </row>
    <row r="142" spans="1:5" ht="12.75">
      <c r="A142" t="s">
        <v>58</v>
      </c>
      <c r="E142" s="39" t="s">
        <v>59</v>
      </c>
    </row>
    <row r="143" spans="1:16" ht="25.5">
      <c r="A143" t="s">
        <v>49</v>
      </c>
      <c s="34" t="s">
        <v>141</v>
      </c>
      <c s="34" t="s">
        <v>1402</v>
      </c>
      <c s="35" t="s">
        <v>5</v>
      </c>
      <c s="6" t="s">
        <v>1403</v>
      </c>
      <c s="36" t="s">
        <v>100</v>
      </c>
      <c s="37">
        <v>659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377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56</v>
      </c>
      <c r="E145" s="40" t="s">
        <v>1404</v>
      </c>
    </row>
    <row r="146" spans="1:5" ht="12.75">
      <c r="A146" t="s">
        <v>58</v>
      </c>
      <c r="E146" s="39" t="s">
        <v>59</v>
      </c>
    </row>
    <row r="147" spans="1:16" ht="12.75">
      <c r="A147" t="s">
        <v>49</v>
      </c>
      <c s="34" t="s">
        <v>144</v>
      </c>
      <c s="34" t="s">
        <v>1405</v>
      </c>
      <c s="35" t="s">
        <v>5</v>
      </c>
      <c s="6" t="s">
        <v>1406</v>
      </c>
      <c s="36" t="s">
        <v>93</v>
      </c>
      <c s="37">
        <v>734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377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56</v>
      </c>
      <c r="E149" s="40" t="s">
        <v>1407</v>
      </c>
    </row>
    <row r="150" spans="1:5" ht="12.75">
      <c r="A150" t="s">
        <v>58</v>
      </c>
      <c r="E150" s="39" t="s">
        <v>59</v>
      </c>
    </row>
    <row r="151" spans="1:16" ht="12.75">
      <c r="A151" t="s">
        <v>49</v>
      </c>
      <c s="34" t="s">
        <v>147</v>
      </c>
      <c s="34" t="s">
        <v>1408</v>
      </c>
      <c s="35" t="s">
        <v>5</v>
      </c>
      <c s="6" t="s">
        <v>1409</v>
      </c>
      <c s="36" t="s">
        <v>1387</v>
      </c>
      <c s="37">
        <v>273.388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377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25.5">
      <c r="A153" s="35" t="s">
        <v>56</v>
      </c>
      <c r="E153" s="40" t="s">
        <v>1410</v>
      </c>
    </row>
    <row r="154" spans="1:5" ht="12.75">
      <c r="A154" t="s">
        <v>58</v>
      </c>
      <c r="E154" s="39" t="s">
        <v>59</v>
      </c>
    </row>
    <row r="155" spans="1:16" ht="12.75">
      <c r="A155" t="s">
        <v>49</v>
      </c>
      <c s="34" t="s">
        <v>150</v>
      </c>
      <c s="34" t="s">
        <v>1411</v>
      </c>
      <c s="35" t="s">
        <v>5</v>
      </c>
      <c s="6" t="s">
        <v>1412</v>
      </c>
      <c s="36" t="s">
        <v>1387</v>
      </c>
      <c s="37">
        <v>273.388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377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25.5">
      <c r="A157" s="35" t="s">
        <v>56</v>
      </c>
      <c r="E157" s="40" t="s">
        <v>1413</v>
      </c>
    </row>
    <row r="158" spans="1:5" ht="12.75">
      <c r="A158" t="s">
        <v>58</v>
      </c>
      <c r="E158" s="39" t="s">
        <v>59</v>
      </c>
    </row>
    <row r="159" spans="1:16" ht="12.75">
      <c r="A159" t="s">
        <v>49</v>
      </c>
      <c s="34" t="s">
        <v>153</v>
      </c>
      <c s="34" t="s">
        <v>1414</v>
      </c>
      <c s="35" t="s">
        <v>5</v>
      </c>
      <c s="6" t="s">
        <v>1415</v>
      </c>
      <c s="36" t="s">
        <v>100</v>
      </c>
      <c s="37">
        <v>18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377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38.25">
      <c r="A161" s="35" t="s">
        <v>56</v>
      </c>
      <c r="E161" s="40" t="s">
        <v>1416</v>
      </c>
    </row>
    <row r="162" spans="1:5" ht="12.75">
      <c r="A162" t="s">
        <v>58</v>
      </c>
      <c r="E162" s="39" t="s">
        <v>59</v>
      </c>
    </row>
    <row r="163" spans="1:16" ht="12.75">
      <c r="A163" t="s">
        <v>49</v>
      </c>
      <c s="34" t="s">
        <v>156</v>
      </c>
      <c s="34" t="s">
        <v>1417</v>
      </c>
      <c s="35" t="s">
        <v>5</v>
      </c>
      <c s="6" t="s">
        <v>1418</v>
      </c>
      <c s="36" t="s">
        <v>100</v>
      </c>
      <c s="37">
        <v>118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377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63.75">
      <c r="A165" s="35" t="s">
        <v>56</v>
      </c>
      <c r="E165" s="40" t="s">
        <v>1419</v>
      </c>
    </row>
    <row r="166" spans="1:5" ht="12.75">
      <c r="A166" t="s">
        <v>58</v>
      </c>
      <c r="E166" s="39" t="s">
        <v>59</v>
      </c>
    </row>
    <row r="167" spans="1:16" ht="12.75">
      <c r="A167" t="s">
        <v>49</v>
      </c>
      <c s="34" t="s">
        <v>159</v>
      </c>
      <c s="34" t="s">
        <v>1420</v>
      </c>
      <c s="35" t="s">
        <v>5</v>
      </c>
      <c s="6" t="s">
        <v>1421</v>
      </c>
      <c s="36" t="s">
        <v>100</v>
      </c>
      <c s="37">
        <v>26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377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51">
      <c r="A169" s="35" t="s">
        <v>56</v>
      </c>
      <c r="E169" s="40" t="s">
        <v>1422</v>
      </c>
    </row>
    <row r="170" spans="1:5" ht="12.75">
      <c r="A170" t="s">
        <v>58</v>
      </c>
      <c r="E170" s="39" t="s">
        <v>59</v>
      </c>
    </row>
    <row r="171" spans="1:16" ht="12.75">
      <c r="A171" t="s">
        <v>49</v>
      </c>
      <c s="34" t="s">
        <v>162</v>
      </c>
      <c s="34" t="s">
        <v>1423</v>
      </c>
      <c s="35" t="s">
        <v>5</v>
      </c>
      <c s="6" t="s">
        <v>1424</v>
      </c>
      <c s="36" t="s">
        <v>100</v>
      </c>
      <c s="37">
        <v>84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377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38.25">
      <c r="A173" s="35" t="s">
        <v>56</v>
      </c>
      <c r="E173" s="40" t="s">
        <v>1425</v>
      </c>
    </row>
    <row r="174" spans="1:5" ht="12.75">
      <c r="A174" t="s">
        <v>58</v>
      </c>
      <c r="E174" s="39" t="s">
        <v>59</v>
      </c>
    </row>
    <row r="175" spans="1:16" ht="12.75">
      <c r="A175" t="s">
        <v>49</v>
      </c>
      <c s="34" t="s">
        <v>165</v>
      </c>
      <c s="34" t="s">
        <v>1426</v>
      </c>
      <c s="35" t="s">
        <v>5</v>
      </c>
      <c s="6" t="s">
        <v>1427</v>
      </c>
      <c s="36" t="s">
        <v>100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377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56</v>
      </c>
      <c r="E177" s="40" t="s">
        <v>1428</v>
      </c>
    </row>
    <row r="178" spans="1:5" ht="12.75">
      <c r="A178" t="s">
        <v>58</v>
      </c>
      <c r="E178" s="39" t="s">
        <v>59</v>
      </c>
    </row>
    <row r="179" spans="1:16" ht="12.75">
      <c r="A179" t="s">
        <v>49</v>
      </c>
      <c s="34" t="s">
        <v>168</v>
      </c>
      <c s="34" t="s">
        <v>1429</v>
      </c>
      <c s="35" t="s">
        <v>5</v>
      </c>
      <c s="6" t="s">
        <v>1430</v>
      </c>
      <c s="36" t="s">
        <v>100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377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56</v>
      </c>
      <c r="E181" s="40" t="s">
        <v>1431</v>
      </c>
    </row>
    <row r="182" spans="1:5" ht="12.75">
      <c r="A182" t="s">
        <v>58</v>
      </c>
      <c r="E182" s="39" t="s">
        <v>59</v>
      </c>
    </row>
    <row r="183" spans="1:16" ht="12.75">
      <c r="A183" t="s">
        <v>49</v>
      </c>
      <c s="34" t="s">
        <v>171</v>
      </c>
      <c s="34" t="s">
        <v>1432</v>
      </c>
      <c s="35" t="s">
        <v>5</v>
      </c>
      <c s="6" t="s">
        <v>1433</v>
      </c>
      <c s="36" t="s">
        <v>100</v>
      </c>
      <c s="37">
        <v>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377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25.5">
      <c r="A185" s="35" t="s">
        <v>56</v>
      </c>
      <c r="E185" s="40" t="s">
        <v>1434</v>
      </c>
    </row>
    <row r="186" spans="1:5" ht="12.75">
      <c r="A186" t="s">
        <v>58</v>
      </c>
      <c r="E186" s="39" t="s">
        <v>59</v>
      </c>
    </row>
    <row r="187" spans="1:16" ht="12.75">
      <c r="A187" t="s">
        <v>49</v>
      </c>
      <c s="34" t="s">
        <v>174</v>
      </c>
      <c s="34" t="s">
        <v>1435</v>
      </c>
      <c s="35" t="s">
        <v>5</v>
      </c>
      <c s="6" t="s">
        <v>1436</v>
      </c>
      <c s="36" t="s">
        <v>100</v>
      </c>
      <c s="37">
        <v>154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377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56</v>
      </c>
      <c r="E189" s="40" t="s">
        <v>1437</v>
      </c>
    </row>
    <row r="190" spans="1:5" ht="12.75">
      <c r="A190" t="s">
        <v>58</v>
      </c>
      <c r="E190" s="39" t="s">
        <v>59</v>
      </c>
    </row>
    <row r="191" spans="1:16" ht="25.5">
      <c r="A191" t="s">
        <v>49</v>
      </c>
      <c s="34" t="s">
        <v>177</v>
      </c>
      <c s="34" t="s">
        <v>1438</v>
      </c>
      <c s="35" t="s">
        <v>5</v>
      </c>
      <c s="6" t="s">
        <v>1439</v>
      </c>
      <c s="36" t="s">
        <v>93</v>
      </c>
      <c s="37">
        <v>778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377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56</v>
      </c>
      <c r="E193" s="40" t="s">
        <v>1440</v>
      </c>
    </row>
    <row r="194" spans="1:5" ht="12.75">
      <c r="A194" t="s">
        <v>58</v>
      </c>
      <c r="E194" s="39" t="s">
        <v>59</v>
      </c>
    </row>
    <row r="195" spans="1:16" ht="12.75">
      <c r="A195" t="s">
        <v>49</v>
      </c>
      <c s="34" t="s">
        <v>180</v>
      </c>
      <c s="34" t="s">
        <v>1441</v>
      </c>
      <c s="35" t="s">
        <v>5</v>
      </c>
      <c s="6" t="s">
        <v>1442</v>
      </c>
      <c s="36" t="s">
        <v>100</v>
      </c>
      <c s="37">
        <v>66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373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51">
      <c r="A197" s="35" t="s">
        <v>56</v>
      </c>
      <c r="E197" s="40" t="s">
        <v>1443</v>
      </c>
    </row>
    <row r="198" spans="1:5" ht="102">
      <c r="A198" t="s">
        <v>58</v>
      </c>
      <c r="E198" s="39" t="s">
        <v>1444</v>
      </c>
    </row>
    <row r="199" spans="1:16" ht="12.75">
      <c r="A199" t="s">
        <v>49</v>
      </c>
      <c s="34" t="s">
        <v>183</v>
      </c>
      <c s="34" t="s">
        <v>1445</v>
      </c>
      <c s="35" t="s">
        <v>5</v>
      </c>
      <c s="6" t="s">
        <v>1446</v>
      </c>
      <c s="36" t="s">
        <v>100</v>
      </c>
      <c s="37">
        <v>55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377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63.75">
      <c r="A201" s="35" t="s">
        <v>56</v>
      </c>
      <c r="E201" s="40" t="s">
        <v>1447</v>
      </c>
    </row>
    <row r="202" spans="1:5" ht="12.75">
      <c r="A202" t="s">
        <v>58</v>
      </c>
      <c r="E202" s="39" t="s">
        <v>59</v>
      </c>
    </row>
    <row r="203" spans="1:16" ht="12.75">
      <c r="A203" t="s">
        <v>49</v>
      </c>
      <c s="34" t="s">
        <v>186</v>
      </c>
      <c s="34" t="s">
        <v>1448</v>
      </c>
      <c s="35" t="s">
        <v>5</v>
      </c>
      <c s="6" t="s">
        <v>1449</v>
      </c>
      <c s="36" t="s">
        <v>1387</v>
      </c>
      <c s="37">
        <v>17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377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63.75">
      <c r="A205" s="35" t="s">
        <v>56</v>
      </c>
      <c r="E205" s="40" t="s">
        <v>1450</v>
      </c>
    </row>
    <row r="206" spans="1:5" ht="12.75">
      <c r="A206" t="s">
        <v>58</v>
      </c>
      <c r="E206" s="39" t="s">
        <v>59</v>
      </c>
    </row>
    <row r="207" spans="1:13" ht="12.75">
      <c r="A207" t="s">
        <v>46</v>
      </c>
      <c r="C207" s="31" t="s">
        <v>1451</v>
      </c>
      <c r="E207" s="33" t="s">
        <v>1452</v>
      </c>
      <c r="J207" s="32">
        <f>0</f>
      </c>
      <c s="32">
        <f>0</f>
      </c>
      <c s="32">
        <f>0+L208+L212+L216</f>
      </c>
      <c s="32">
        <f>0+M208+M212+M216</f>
      </c>
    </row>
    <row r="208" spans="1:16" ht="25.5">
      <c r="A208" t="s">
        <v>49</v>
      </c>
      <c s="34" t="s">
        <v>190</v>
      </c>
      <c s="34" t="s">
        <v>1453</v>
      </c>
      <c s="35" t="s">
        <v>5</v>
      </c>
      <c s="6" t="s">
        <v>1454</v>
      </c>
      <c s="36" t="s">
        <v>100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377</v>
      </c>
      <c>
        <f>(M208*21)/100</f>
      </c>
      <c t="s">
        <v>27</v>
      </c>
    </row>
    <row r="209" spans="1:5" ht="12.75">
      <c r="A209" s="35" t="s">
        <v>54</v>
      </c>
      <c r="E209" s="39" t="s">
        <v>5</v>
      </c>
    </row>
    <row r="210" spans="1:5" ht="12.75">
      <c r="A210" s="35" t="s">
        <v>56</v>
      </c>
      <c r="E210" s="40" t="s">
        <v>1455</v>
      </c>
    </row>
    <row r="211" spans="1:5" ht="12.75">
      <c r="A211" t="s">
        <v>58</v>
      </c>
      <c r="E211" s="39" t="s">
        <v>59</v>
      </c>
    </row>
    <row r="212" spans="1:16" ht="25.5">
      <c r="A212" t="s">
        <v>49</v>
      </c>
      <c s="34" t="s">
        <v>193</v>
      </c>
      <c s="34" t="s">
        <v>1456</v>
      </c>
      <c s="35" t="s">
        <v>5</v>
      </c>
      <c s="6" t="s">
        <v>1457</v>
      </c>
      <c s="36" t="s">
        <v>100</v>
      </c>
      <c s="37">
        <v>12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377</v>
      </c>
      <c>
        <f>(M212*21)/100</f>
      </c>
      <c t="s">
        <v>27</v>
      </c>
    </row>
    <row r="213" spans="1:5" ht="12.75">
      <c r="A213" s="35" t="s">
        <v>54</v>
      </c>
      <c r="E213" s="39" t="s">
        <v>5</v>
      </c>
    </row>
    <row r="214" spans="1:5" ht="38.25">
      <c r="A214" s="35" t="s">
        <v>56</v>
      </c>
      <c r="E214" s="40" t="s">
        <v>1458</v>
      </c>
    </row>
    <row r="215" spans="1:5" ht="12.75">
      <c r="A215" t="s">
        <v>58</v>
      </c>
      <c r="E215" s="39" t="s">
        <v>59</v>
      </c>
    </row>
    <row r="216" spans="1:16" ht="25.5">
      <c r="A216" t="s">
        <v>49</v>
      </c>
      <c s="34" t="s">
        <v>196</v>
      </c>
      <c s="34" t="s">
        <v>1459</v>
      </c>
      <c s="35" t="s">
        <v>5</v>
      </c>
      <c s="6" t="s">
        <v>1460</v>
      </c>
      <c s="36" t="s">
        <v>100</v>
      </c>
      <c s="37">
        <v>6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377</v>
      </c>
      <c>
        <f>(M216*21)/100</f>
      </c>
      <c t="s">
        <v>27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56</v>
      </c>
      <c r="E218" s="40" t="s">
        <v>1461</v>
      </c>
    </row>
    <row r="219" spans="1:5" ht="12.75">
      <c r="A219" t="s">
        <v>58</v>
      </c>
      <c r="E219" s="39" t="s">
        <v>59</v>
      </c>
    </row>
    <row r="220" spans="1:13" ht="12.75">
      <c r="A220" t="s">
        <v>46</v>
      </c>
      <c r="C220" s="31" t="s">
        <v>284</v>
      </c>
      <c r="E220" s="33" t="s">
        <v>1462</v>
      </c>
      <c r="J220" s="32">
        <f>0</f>
      </c>
      <c s="32">
        <f>0</f>
      </c>
      <c s="32">
        <f>0+L221+L225+L229+L233</f>
      </c>
      <c s="32">
        <f>0+M221+M225+M229+M233</f>
      </c>
    </row>
    <row r="221" spans="1:16" ht="12.75">
      <c r="A221" t="s">
        <v>49</v>
      </c>
      <c s="34" t="s">
        <v>215</v>
      </c>
      <c s="34" t="s">
        <v>306</v>
      </c>
      <c s="35" t="s">
        <v>5</v>
      </c>
      <c s="6" t="s">
        <v>307</v>
      </c>
      <c s="36" t="s">
        <v>100</v>
      </c>
      <c s="37">
        <v>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377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56</v>
      </c>
      <c r="E223" s="40" t="s">
        <v>1463</v>
      </c>
    </row>
    <row r="224" spans="1:5" ht="12.75">
      <c r="A224" t="s">
        <v>58</v>
      </c>
      <c r="E224" s="39" t="s">
        <v>59</v>
      </c>
    </row>
    <row r="225" spans="1:16" ht="12.75">
      <c r="A225" t="s">
        <v>49</v>
      </c>
      <c s="34" t="s">
        <v>218</v>
      </c>
      <c s="34" t="s">
        <v>309</v>
      </c>
      <c s="35" t="s">
        <v>5</v>
      </c>
      <c s="6" t="s">
        <v>310</v>
      </c>
      <c s="36" t="s">
        <v>100</v>
      </c>
      <c s="37">
        <v>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377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56</v>
      </c>
      <c r="E227" s="40" t="s">
        <v>1463</v>
      </c>
    </row>
    <row r="228" spans="1:5" ht="12.75">
      <c r="A228" t="s">
        <v>58</v>
      </c>
      <c r="E228" s="39" t="s">
        <v>59</v>
      </c>
    </row>
    <row r="229" spans="1:16" ht="12.75">
      <c r="A229" t="s">
        <v>49</v>
      </c>
      <c s="34" t="s">
        <v>221</v>
      </c>
      <c s="34" t="s">
        <v>1464</v>
      </c>
      <c s="35" t="s">
        <v>5</v>
      </c>
      <c s="6" t="s">
        <v>1465</v>
      </c>
      <c s="36" t="s">
        <v>100</v>
      </c>
      <c s="37">
        <v>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373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56</v>
      </c>
      <c r="E231" s="40" t="s">
        <v>1466</v>
      </c>
    </row>
    <row r="232" spans="1:5" ht="114.75">
      <c r="A232" t="s">
        <v>58</v>
      </c>
      <c r="E232" s="39" t="s">
        <v>1467</v>
      </c>
    </row>
    <row r="233" spans="1:16" ht="12.75">
      <c r="A233" t="s">
        <v>49</v>
      </c>
      <c s="34" t="s">
        <v>224</v>
      </c>
      <c s="34" t="s">
        <v>1468</v>
      </c>
      <c s="35" t="s">
        <v>5</v>
      </c>
      <c s="6" t="s">
        <v>1469</v>
      </c>
      <c s="36" t="s">
        <v>100</v>
      </c>
      <c s="37">
        <v>4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373</v>
      </c>
      <c>
        <f>(M233*21)/100</f>
      </c>
      <c t="s">
        <v>27</v>
      </c>
    </row>
    <row r="234" spans="1:5" ht="12.75">
      <c r="A234" s="35" t="s">
        <v>54</v>
      </c>
      <c r="E234" s="39" t="s">
        <v>5</v>
      </c>
    </row>
    <row r="235" spans="1:5" ht="12.75">
      <c r="A235" s="35" t="s">
        <v>56</v>
      </c>
      <c r="E235" s="40" t="s">
        <v>1466</v>
      </c>
    </row>
    <row r="236" spans="1:5" ht="127.5">
      <c r="A236" t="s">
        <v>58</v>
      </c>
      <c r="E236" s="39" t="s">
        <v>1470</v>
      </c>
    </row>
    <row r="237" spans="1:13" ht="12.75">
      <c r="A237" t="s">
        <v>46</v>
      </c>
      <c r="C237" s="31" t="s">
        <v>336</v>
      </c>
      <c r="E237" s="33" t="s">
        <v>1471</v>
      </c>
      <c r="J237" s="32">
        <f>0</f>
      </c>
      <c s="32">
        <f>0</f>
      </c>
      <c s="32">
        <f>0+L238+L242+L246+L250+L254+L258+L262+L266+L270+L274+L278+L282+L286</f>
      </c>
      <c s="32">
        <f>0+M238+M242+M246+M250+M254+M258+M262+M266+M270+M274+M278+M282+M286</f>
      </c>
    </row>
    <row r="238" spans="1:16" ht="12.75">
      <c r="A238" t="s">
        <v>49</v>
      </c>
      <c s="34" t="s">
        <v>227</v>
      </c>
      <c s="34" t="s">
        <v>1472</v>
      </c>
      <c s="35" t="s">
        <v>5</v>
      </c>
      <c s="6" t="s">
        <v>1473</v>
      </c>
      <c s="36" t="s">
        <v>100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377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56</v>
      </c>
      <c r="E240" s="40" t="s">
        <v>1474</v>
      </c>
    </row>
    <row r="241" spans="1:5" ht="12.75">
      <c r="A241" t="s">
        <v>58</v>
      </c>
      <c r="E241" s="39" t="s">
        <v>59</v>
      </c>
    </row>
    <row r="242" spans="1:16" ht="12.75">
      <c r="A242" t="s">
        <v>49</v>
      </c>
      <c s="34" t="s">
        <v>230</v>
      </c>
      <c s="34" t="s">
        <v>1475</v>
      </c>
      <c s="35" t="s">
        <v>5</v>
      </c>
      <c s="6" t="s">
        <v>1476</v>
      </c>
      <c s="36" t="s">
        <v>83</v>
      </c>
      <c s="37">
        <v>1025.67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373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56</v>
      </c>
      <c r="E244" s="40" t="s">
        <v>1477</v>
      </c>
    </row>
    <row r="245" spans="1:5" ht="204">
      <c r="A245" t="s">
        <v>58</v>
      </c>
      <c r="E245" s="39" t="s">
        <v>1478</v>
      </c>
    </row>
    <row r="246" spans="1:16" ht="12.75">
      <c r="A246" t="s">
        <v>49</v>
      </c>
      <c s="34" t="s">
        <v>233</v>
      </c>
      <c s="34" t="s">
        <v>1479</v>
      </c>
      <c s="35" t="s">
        <v>5</v>
      </c>
      <c s="6" t="s">
        <v>1480</v>
      </c>
      <c s="36" t="s">
        <v>79</v>
      </c>
      <c s="37">
        <v>3383.75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373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56</v>
      </c>
      <c r="E248" s="40" t="s">
        <v>1481</v>
      </c>
    </row>
    <row r="249" spans="1:5" ht="140.25">
      <c r="A249" t="s">
        <v>58</v>
      </c>
      <c r="E249" s="39" t="s">
        <v>1482</v>
      </c>
    </row>
    <row r="250" spans="1:16" ht="12.75">
      <c r="A250" t="s">
        <v>49</v>
      </c>
      <c s="34" t="s">
        <v>236</v>
      </c>
      <c s="34" t="s">
        <v>1483</v>
      </c>
      <c s="35" t="s">
        <v>5</v>
      </c>
      <c s="6" t="s">
        <v>1484</v>
      </c>
      <c s="36" t="s">
        <v>100</v>
      </c>
      <c s="37">
        <v>4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377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56</v>
      </c>
      <c r="E252" s="40" t="s">
        <v>1485</v>
      </c>
    </row>
    <row r="253" spans="1:5" ht="12.75">
      <c r="A253" t="s">
        <v>58</v>
      </c>
      <c r="E253" s="39" t="s">
        <v>59</v>
      </c>
    </row>
    <row r="254" spans="1:16" ht="12.75">
      <c r="A254" t="s">
        <v>49</v>
      </c>
      <c s="34" t="s">
        <v>239</v>
      </c>
      <c s="34" t="s">
        <v>1486</v>
      </c>
      <c s="35" t="s">
        <v>5</v>
      </c>
      <c s="6" t="s">
        <v>1487</v>
      </c>
      <c s="36" t="s">
        <v>100</v>
      </c>
      <c s="37">
        <v>4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377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56</v>
      </c>
      <c r="E256" s="40" t="s">
        <v>1488</v>
      </c>
    </row>
    <row r="257" spans="1:5" ht="12.75">
      <c r="A257" t="s">
        <v>58</v>
      </c>
      <c r="E257" s="39" t="s">
        <v>59</v>
      </c>
    </row>
    <row r="258" spans="1:16" ht="12.75">
      <c r="A258" t="s">
        <v>49</v>
      </c>
      <c s="34" t="s">
        <v>242</v>
      </c>
      <c s="34" t="s">
        <v>1489</v>
      </c>
      <c s="35" t="s">
        <v>5</v>
      </c>
      <c s="6" t="s">
        <v>1490</v>
      </c>
      <c s="36" t="s">
        <v>100</v>
      </c>
      <c s="37">
        <v>9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377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25.5">
      <c r="A260" s="35" t="s">
        <v>56</v>
      </c>
      <c r="E260" s="40" t="s">
        <v>1491</v>
      </c>
    </row>
    <row r="261" spans="1:5" ht="12.75">
      <c r="A261" t="s">
        <v>58</v>
      </c>
      <c r="E261" s="39" t="s">
        <v>59</v>
      </c>
    </row>
    <row r="262" spans="1:16" ht="12.75">
      <c r="A262" t="s">
        <v>49</v>
      </c>
      <c s="34" t="s">
        <v>245</v>
      </c>
      <c s="34" t="s">
        <v>1492</v>
      </c>
      <c s="35" t="s">
        <v>5</v>
      </c>
      <c s="6" t="s">
        <v>1493</v>
      </c>
      <c s="36" t="s">
        <v>100</v>
      </c>
      <c s="37">
        <v>6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377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56</v>
      </c>
      <c r="E264" s="40" t="s">
        <v>1494</v>
      </c>
    </row>
    <row r="265" spans="1:5" ht="12.75">
      <c r="A265" t="s">
        <v>58</v>
      </c>
      <c r="E265" s="39" t="s">
        <v>59</v>
      </c>
    </row>
    <row r="266" spans="1:16" ht="12.75">
      <c r="A266" t="s">
        <v>49</v>
      </c>
      <c s="34" t="s">
        <v>248</v>
      </c>
      <c s="34" t="s">
        <v>1495</v>
      </c>
      <c s="35" t="s">
        <v>5</v>
      </c>
      <c s="6" t="s">
        <v>1496</v>
      </c>
      <c s="36" t="s">
        <v>100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377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56</v>
      </c>
      <c r="E268" s="40" t="s">
        <v>1497</v>
      </c>
    </row>
    <row r="269" spans="1:5" ht="12.75">
      <c r="A269" t="s">
        <v>58</v>
      </c>
      <c r="E269" s="39" t="s">
        <v>59</v>
      </c>
    </row>
    <row r="270" spans="1:16" ht="12.75">
      <c r="A270" t="s">
        <v>49</v>
      </c>
      <c s="34" t="s">
        <v>251</v>
      </c>
      <c s="34" t="s">
        <v>1498</v>
      </c>
      <c s="35" t="s">
        <v>5</v>
      </c>
      <c s="6" t="s">
        <v>1499</v>
      </c>
      <c s="36" t="s">
        <v>100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377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25.5">
      <c r="A272" s="35" t="s">
        <v>56</v>
      </c>
      <c r="E272" s="40" t="s">
        <v>1500</v>
      </c>
    </row>
    <row r="273" spans="1:5" ht="12.75">
      <c r="A273" t="s">
        <v>58</v>
      </c>
      <c r="E273" s="39" t="s">
        <v>59</v>
      </c>
    </row>
    <row r="274" spans="1:16" ht="12.75">
      <c r="A274" t="s">
        <v>49</v>
      </c>
      <c s="34" t="s">
        <v>254</v>
      </c>
      <c s="34" t="s">
        <v>1501</v>
      </c>
      <c s="35" t="s">
        <v>5</v>
      </c>
      <c s="6" t="s">
        <v>1502</v>
      </c>
      <c s="36" t="s">
        <v>100</v>
      </c>
      <c s="37">
        <v>10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377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56</v>
      </c>
      <c r="E276" s="40" t="s">
        <v>1503</v>
      </c>
    </row>
    <row r="277" spans="1:5" ht="12.75">
      <c r="A277" t="s">
        <v>58</v>
      </c>
      <c r="E277" s="39" t="s">
        <v>59</v>
      </c>
    </row>
    <row r="278" spans="1:16" ht="12.75">
      <c r="A278" t="s">
        <v>49</v>
      </c>
      <c s="34" t="s">
        <v>257</v>
      </c>
      <c s="34" t="s">
        <v>1504</v>
      </c>
      <c s="35" t="s">
        <v>5</v>
      </c>
      <c s="6" t="s">
        <v>1505</v>
      </c>
      <c s="36" t="s">
        <v>100</v>
      </c>
      <c s="37">
        <v>7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377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25.5">
      <c r="A280" s="35" t="s">
        <v>56</v>
      </c>
      <c r="E280" s="40" t="s">
        <v>1506</v>
      </c>
    </row>
    <row r="281" spans="1:5" ht="12.75">
      <c r="A281" t="s">
        <v>58</v>
      </c>
      <c r="E281" s="39" t="s">
        <v>59</v>
      </c>
    </row>
    <row r="282" spans="1:16" ht="12.75">
      <c r="A282" t="s">
        <v>49</v>
      </c>
      <c s="34" t="s">
        <v>260</v>
      </c>
      <c s="34" t="s">
        <v>1507</v>
      </c>
      <c s="35" t="s">
        <v>5</v>
      </c>
      <c s="6" t="s">
        <v>1508</v>
      </c>
      <c s="36" t="s">
        <v>100</v>
      </c>
      <c s="37">
        <v>10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377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56</v>
      </c>
      <c r="E284" s="40" t="s">
        <v>1509</v>
      </c>
    </row>
    <row r="285" spans="1:5" ht="12.75">
      <c r="A285" t="s">
        <v>58</v>
      </c>
      <c r="E285" s="39" t="s">
        <v>59</v>
      </c>
    </row>
    <row r="286" spans="1:16" ht="12.75">
      <c r="A286" t="s">
        <v>49</v>
      </c>
      <c s="34" t="s">
        <v>263</v>
      </c>
      <c s="34" t="s">
        <v>1510</v>
      </c>
      <c s="35" t="s">
        <v>5</v>
      </c>
      <c s="6" t="s">
        <v>1511</v>
      </c>
      <c s="36" t="s">
        <v>100</v>
      </c>
      <c s="37">
        <v>10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377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56</v>
      </c>
      <c r="E288" s="40" t="s">
        <v>1512</v>
      </c>
    </row>
    <row r="289" spans="1:5" ht="12.75">
      <c r="A289" t="s">
        <v>58</v>
      </c>
      <c r="E289" s="39" t="s">
        <v>59</v>
      </c>
    </row>
    <row r="290" spans="1:13" ht="12.75">
      <c r="A290" t="s">
        <v>46</v>
      </c>
      <c r="C290" s="31" t="s">
        <v>348</v>
      </c>
      <c r="E290" s="33" t="s">
        <v>1513</v>
      </c>
      <c r="J290" s="32">
        <f>0</f>
      </c>
      <c s="32">
        <f>0</f>
      </c>
      <c s="32">
        <f>0+L291+L295+L299+L303+L307+L311+L315+L319+L323+L327+L331+L335+L339+L343+L347+L351+L355+L359</f>
      </c>
      <c s="32">
        <f>0+M291+M295+M299+M303+M307+M311+M315+M319+M323+M327+M331+M335+M339+M343+M347+M351+M355+M359</f>
      </c>
    </row>
    <row r="291" spans="1:16" ht="12.75">
      <c r="A291" t="s">
        <v>49</v>
      </c>
      <c s="34" t="s">
        <v>266</v>
      </c>
      <c s="34" t="s">
        <v>1514</v>
      </c>
      <c s="35" t="s">
        <v>5</v>
      </c>
      <c s="6" t="s">
        <v>1515</v>
      </c>
      <c s="36" t="s">
        <v>83</v>
      </c>
      <c s="37">
        <v>4336.791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377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14.75">
      <c r="A293" s="35" t="s">
        <v>56</v>
      </c>
      <c r="E293" s="40" t="s">
        <v>1516</v>
      </c>
    </row>
    <row r="294" spans="1:5" ht="12.75">
      <c r="A294" t="s">
        <v>58</v>
      </c>
      <c r="E294" s="39" t="s">
        <v>59</v>
      </c>
    </row>
    <row r="295" spans="1:16" ht="25.5">
      <c r="A295" t="s">
        <v>49</v>
      </c>
      <c s="34" t="s">
        <v>269</v>
      </c>
      <c s="34" t="s">
        <v>1517</v>
      </c>
      <c s="35" t="s">
        <v>5</v>
      </c>
      <c s="6" t="s">
        <v>1518</v>
      </c>
      <c s="36" t="s">
        <v>1519</v>
      </c>
      <c s="37">
        <v>37756.488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377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25.5">
      <c r="A297" s="35" t="s">
        <v>56</v>
      </c>
      <c r="E297" s="40" t="s">
        <v>1520</v>
      </c>
    </row>
    <row r="298" spans="1:5" ht="12.75">
      <c r="A298" t="s">
        <v>58</v>
      </c>
      <c r="E298" s="39" t="s">
        <v>59</v>
      </c>
    </row>
    <row r="299" spans="1:16" ht="25.5">
      <c r="A299" t="s">
        <v>49</v>
      </c>
      <c s="34" t="s">
        <v>272</v>
      </c>
      <c s="34" t="s">
        <v>1521</v>
      </c>
      <c s="35" t="s">
        <v>5</v>
      </c>
      <c s="6" t="s">
        <v>1522</v>
      </c>
      <c s="36" t="s">
        <v>93</v>
      </c>
      <c s="37">
        <v>479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377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38.25">
      <c r="A301" s="35" t="s">
        <v>56</v>
      </c>
      <c r="E301" s="40" t="s">
        <v>1523</v>
      </c>
    </row>
    <row r="302" spans="1:5" ht="12.75">
      <c r="A302" t="s">
        <v>58</v>
      </c>
      <c r="E302" s="39" t="s">
        <v>59</v>
      </c>
    </row>
    <row r="303" spans="1:16" ht="25.5">
      <c r="A303" t="s">
        <v>49</v>
      </c>
      <c s="34" t="s">
        <v>275</v>
      </c>
      <c s="34" t="s">
        <v>1524</v>
      </c>
      <c s="35" t="s">
        <v>5</v>
      </c>
      <c s="6" t="s">
        <v>1525</v>
      </c>
      <c s="36" t="s">
        <v>93</v>
      </c>
      <c s="37">
        <v>1531.1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377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25.5">
      <c r="A305" s="35" t="s">
        <v>56</v>
      </c>
      <c r="E305" s="40" t="s">
        <v>1526</v>
      </c>
    </row>
    <row r="306" spans="1:5" ht="12.75">
      <c r="A306" t="s">
        <v>58</v>
      </c>
      <c r="E306" s="39" t="s">
        <v>59</v>
      </c>
    </row>
    <row r="307" spans="1:16" ht="25.5">
      <c r="A307" t="s">
        <v>49</v>
      </c>
      <c s="34" t="s">
        <v>278</v>
      </c>
      <c s="34" t="s">
        <v>1527</v>
      </c>
      <c s="35" t="s">
        <v>5</v>
      </c>
      <c s="6" t="s">
        <v>1528</v>
      </c>
      <c s="36" t="s">
        <v>709</v>
      </c>
      <c s="37">
        <v>18872.125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377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204">
      <c r="A309" s="35" t="s">
        <v>56</v>
      </c>
      <c r="E309" s="40" t="s">
        <v>1529</v>
      </c>
    </row>
    <row r="310" spans="1:5" ht="12.75">
      <c r="A310" t="s">
        <v>58</v>
      </c>
      <c r="E310" s="39" t="s">
        <v>59</v>
      </c>
    </row>
    <row r="311" spans="1:16" ht="25.5">
      <c r="A311" t="s">
        <v>49</v>
      </c>
      <c s="34" t="s">
        <v>281</v>
      </c>
      <c s="34" t="s">
        <v>1530</v>
      </c>
      <c s="35" t="s">
        <v>5</v>
      </c>
      <c s="6" t="s">
        <v>1531</v>
      </c>
      <c s="36" t="s">
        <v>93</v>
      </c>
      <c s="37">
        <v>101.9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377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25.5">
      <c r="A313" s="35" t="s">
        <v>56</v>
      </c>
      <c r="E313" s="40" t="s">
        <v>1532</v>
      </c>
    </row>
    <row r="314" spans="1:5" ht="12.75">
      <c r="A314" t="s">
        <v>58</v>
      </c>
      <c r="E314" s="39" t="s">
        <v>59</v>
      </c>
    </row>
    <row r="315" spans="1:16" ht="25.5">
      <c r="A315" t="s">
        <v>49</v>
      </c>
      <c s="34" t="s">
        <v>284</v>
      </c>
      <c s="34" t="s">
        <v>1533</v>
      </c>
      <c s="35" t="s">
        <v>5</v>
      </c>
      <c s="6" t="s">
        <v>1534</v>
      </c>
      <c s="36" t="s">
        <v>709</v>
      </c>
      <c s="37">
        <v>292.08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377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204">
      <c r="A317" s="35" t="s">
        <v>56</v>
      </c>
      <c r="E317" s="40" t="s">
        <v>1535</v>
      </c>
    </row>
    <row r="318" spans="1:5" ht="12.75">
      <c r="A318" t="s">
        <v>58</v>
      </c>
      <c r="E318" s="39" t="s">
        <v>59</v>
      </c>
    </row>
    <row r="319" spans="1:16" ht="38.25">
      <c r="A319" t="s">
        <v>49</v>
      </c>
      <c s="34" t="s">
        <v>287</v>
      </c>
      <c s="34" t="s">
        <v>1536</v>
      </c>
      <c s="35" t="s">
        <v>5</v>
      </c>
      <c s="6" t="s">
        <v>1537</v>
      </c>
      <c s="36" t="s">
        <v>93</v>
      </c>
      <c s="37">
        <v>49.846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377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25.5">
      <c r="A321" s="35" t="s">
        <v>56</v>
      </c>
      <c r="E321" s="40" t="s">
        <v>1538</v>
      </c>
    </row>
    <row r="322" spans="1:5" ht="12.75">
      <c r="A322" t="s">
        <v>58</v>
      </c>
      <c r="E322" s="39" t="s">
        <v>59</v>
      </c>
    </row>
    <row r="323" spans="1:16" ht="38.25">
      <c r="A323" t="s">
        <v>49</v>
      </c>
      <c s="34" t="s">
        <v>290</v>
      </c>
      <c s="34" t="s">
        <v>1539</v>
      </c>
      <c s="35" t="s">
        <v>5</v>
      </c>
      <c s="6" t="s">
        <v>1540</v>
      </c>
      <c s="36" t="s">
        <v>93</v>
      </c>
      <c s="37">
        <v>249.762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377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25.5">
      <c r="A325" s="35" t="s">
        <v>56</v>
      </c>
      <c r="E325" s="40" t="s">
        <v>1541</v>
      </c>
    </row>
    <row r="326" spans="1:5" ht="12.75">
      <c r="A326" t="s">
        <v>58</v>
      </c>
      <c r="E326" s="39" t="s">
        <v>59</v>
      </c>
    </row>
    <row r="327" spans="1:16" ht="38.25">
      <c r="A327" t="s">
        <v>49</v>
      </c>
      <c s="34" t="s">
        <v>293</v>
      </c>
      <c s="34" t="s">
        <v>1542</v>
      </c>
      <c s="35" t="s">
        <v>5</v>
      </c>
      <c s="6" t="s">
        <v>1543</v>
      </c>
      <c s="36" t="s">
        <v>709</v>
      </c>
      <c s="37">
        <v>714.689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377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204">
      <c r="A329" s="35" t="s">
        <v>56</v>
      </c>
      <c r="E329" s="40" t="s">
        <v>1544</v>
      </c>
    </row>
    <row r="330" spans="1:5" ht="12.75">
      <c r="A330" t="s">
        <v>58</v>
      </c>
      <c r="E330" s="39" t="s">
        <v>59</v>
      </c>
    </row>
    <row r="331" spans="1:16" ht="12.75">
      <c r="A331" t="s">
        <v>49</v>
      </c>
      <c s="34" t="s">
        <v>296</v>
      </c>
      <c s="34" t="s">
        <v>1545</v>
      </c>
      <c s="35" t="s">
        <v>5</v>
      </c>
      <c s="6" t="s">
        <v>1546</v>
      </c>
      <c s="36" t="s">
        <v>100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377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56</v>
      </c>
      <c r="E333" s="40" t="s">
        <v>1547</v>
      </c>
    </row>
    <row r="334" spans="1:5" ht="12.75">
      <c r="A334" t="s">
        <v>58</v>
      </c>
      <c r="E334" s="39" t="s">
        <v>59</v>
      </c>
    </row>
    <row r="335" spans="1:16" ht="25.5">
      <c r="A335" t="s">
        <v>49</v>
      </c>
      <c s="34" t="s">
        <v>299</v>
      </c>
      <c s="34" t="s">
        <v>1548</v>
      </c>
      <c s="35" t="s">
        <v>5</v>
      </c>
      <c s="6" t="s">
        <v>1549</v>
      </c>
      <c s="36" t="s">
        <v>709</v>
      </c>
      <c s="37">
        <v>700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377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25.5">
      <c r="A337" s="35" t="s">
        <v>56</v>
      </c>
      <c r="E337" s="40" t="s">
        <v>1550</v>
      </c>
    </row>
    <row r="338" spans="1:5" ht="12.75">
      <c r="A338" t="s">
        <v>58</v>
      </c>
      <c r="E338" s="39" t="s">
        <v>59</v>
      </c>
    </row>
    <row r="339" spans="1:16" ht="12.75">
      <c r="A339" t="s">
        <v>49</v>
      </c>
      <c s="34" t="s">
        <v>302</v>
      </c>
      <c s="34" t="s">
        <v>1551</v>
      </c>
      <c s="35" t="s">
        <v>5</v>
      </c>
      <c s="6" t="s">
        <v>1552</v>
      </c>
      <c s="36" t="s">
        <v>100</v>
      </c>
      <c s="37">
        <v>5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377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25.5">
      <c r="A341" s="35" t="s">
        <v>56</v>
      </c>
      <c r="E341" s="40" t="s">
        <v>1553</v>
      </c>
    </row>
    <row r="342" spans="1:5" ht="12.75">
      <c r="A342" t="s">
        <v>58</v>
      </c>
      <c r="E342" s="39" t="s">
        <v>59</v>
      </c>
    </row>
    <row r="343" spans="1:16" ht="25.5">
      <c r="A343" t="s">
        <v>49</v>
      </c>
      <c s="34" t="s">
        <v>305</v>
      </c>
      <c s="34" t="s">
        <v>1554</v>
      </c>
      <c s="35" t="s">
        <v>5</v>
      </c>
      <c s="6" t="s">
        <v>1555</v>
      </c>
      <c s="36" t="s">
        <v>709</v>
      </c>
      <c s="37">
        <v>2.8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377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25.5">
      <c r="A345" s="35" t="s">
        <v>56</v>
      </c>
      <c r="E345" s="40" t="s">
        <v>1556</v>
      </c>
    </row>
    <row r="346" spans="1:5" ht="12.75">
      <c r="A346" t="s">
        <v>58</v>
      </c>
      <c r="E346" s="39" t="s">
        <v>59</v>
      </c>
    </row>
    <row r="347" spans="1:16" ht="12.75">
      <c r="A347" t="s">
        <v>49</v>
      </c>
      <c s="34" t="s">
        <v>308</v>
      </c>
      <c s="34" t="s">
        <v>1557</v>
      </c>
      <c s="35" t="s">
        <v>5</v>
      </c>
      <c s="6" t="s">
        <v>1558</v>
      </c>
      <c s="36" t="s">
        <v>100</v>
      </c>
      <c s="37">
        <v>14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377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25.5">
      <c r="A349" s="35" t="s">
        <v>56</v>
      </c>
      <c r="E349" s="40" t="s">
        <v>1559</v>
      </c>
    </row>
    <row r="350" spans="1:5" ht="12.75">
      <c r="A350" t="s">
        <v>58</v>
      </c>
      <c r="E350" s="39" t="s">
        <v>59</v>
      </c>
    </row>
    <row r="351" spans="1:16" ht="25.5">
      <c r="A351" t="s">
        <v>49</v>
      </c>
      <c s="34" t="s">
        <v>311</v>
      </c>
      <c s="34" t="s">
        <v>1560</v>
      </c>
      <c s="35" t="s">
        <v>5</v>
      </c>
      <c s="6" t="s">
        <v>1561</v>
      </c>
      <c s="36" t="s">
        <v>709</v>
      </c>
      <c s="37">
        <v>48.434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377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51">
      <c r="A353" s="35" t="s">
        <v>56</v>
      </c>
      <c r="E353" s="40" t="s">
        <v>1562</v>
      </c>
    </row>
    <row r="354" spans="1:5" ht="12.75">
      <c r="A354" t="s">
        <v>58</v>
      </c>
      <c r="E354" s="39" t="s">
        <v>59</v>
      </c>
    </row>
    <row r="355" spans="1:16" ht="12.75">
      <c r="A355" t="s">
        <v>49</v>
      </c>
      <c s="34" t="s">
        <v>314</v>
      </c>
      <c s="34" t="s">
        <v>1563</v>
      </c>
      <c s="35" t="s">
        <v>5</v>
      </c>
      <c s="6" t="s">
        <v>1564</v>
      </c>
      <c s="36" t="s">
        <v>100</v>
      </c>
      <c s="37">
        <v>30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377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25.5">
      <c r="A357" s="35" t="s">
        <v>56</v>
      </c>
      <c r="E357" s="40" t="s">
        <v>1565</v>
      </c>
    </row>
    <row r="358" spans="1:5" ht="12.75">
      <c r="A358" t="s">
        <v>58</v>
      </c>
      <c r="E358" s="39" t="s">
        <v>59</v>
      </c>
    </row>
    <row r="359" spans="1:16" ht="25.5">
      <c r="A359" t="s">
        <v>49</v>
      </c>
      <c s="34" t="s">
        <v>317</v>
      </c>
      <c s="34" t="s">
        <v>1566</v>
      </c>
      <c s="35" t="s">
        <v>5</v>
      </c>
      <c s="6" t="s">
        <v>1567</v>
      </c>
      <c s="36" t="s">
        <v>709</v>
      </c>
      <c s="37">
        <v>21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377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25.5">
      <c r="A361" s="35" t="s">
        <v>56</v>
      </c>
      <c r="E361" s="40" t="s">
        <v>1568</v>
      </c>
    </row>
    <row r="362" spans="1:5" ht="12.75">
      <c r="A362" t="s">
        <v>58</v>
      </c>
      <c r="E36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